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28" yWindow="65428" windowWidth="15576" windowHeight="12504" activeTab="0"/>
  </bookViews>
  <sheets>
    <sheet name="Table 1" sheetId="1" r:id="rId1"/>
  </sheets>
  <definedNames/>
  <calcPr fullCalcOnLoad="1"/>
</workbook>
</file>

<file path=xl/sharedStrings.xml><?xml version="1.0" encoding="utf-8"?>
<sst xmlns="http://schemas.openxmlformats.org/spreadsheetml/2006/main" count="745" uniqueCount="664">
  <si>
    <t>1.</t>
  </si>
  <si>
    <t>1.01.</t>
  </si>
  <si>
    <t>1.02.</t>
  </si>
  <si>
    <t>1.03.</t>
  </si>
  <si>
    <t>1.04.</t>
  </si>
  <si>
    <t>1.05.</t>
  </si>
  <si>
    <t>1.06.</t>
  </si>
  <si>
    <t>1.07.</t>
  </si>
  <si>
    <t>1.08.</t>
  </si>
  <si>
    <t>1.09.</t>
  </si>
  <si>
    <t>1.10.</t>
  </si>
  <si>
    <t>1.11.</t>
  </si>
  <si>
    <t>1.12.</t>
  </si>
  <si>
    <t>1.13.</t>
  </si>
  <si>
    <t>1.14.</t>
  </si>
  <si>
    <t>1.15.</t>
  </si>
  <si>
    <t>1.16.</t>
  </si>
  <si>
    <t>4.</t>
  </si>
  <si>
    <t>1.17.</t>
  </si>
  <si>
    <t>1.18.</t>
  </si>
  <si>
    <t>1.19.</t>
  </si>
  <si>
    <t>1.20.</t>
  </si>
  <si>
    <t>1.21.</t>
  </si>
  <si>
    <t>1.22.</t>
  </si>
  <si>
    <t>1.23.</t>
  </si>
  <si>
    <t>1.24.</t>
  </si>
  <si>
    <t>1.25.</t>
  </si>
  <si>
    <t>1.26.</t>
  </si>
  <si>
    <t>1.27.</t>
  </si>
  <si>
    <t>1.28.</t>
  </si>
  <si>
    <t>1.29.</t>
  </si>
  <si>
    <t>1.30.</t>
  </si>
  <si>
    <t>1.31.</t>
  </si>
  <si>
    <t>1.32.</t>
  </si>
  <si>
    <t>1.33.</t>
  </si>
  <si>
    <t>1.34.</t>
  </si>
  <si>
    <t>1.35.</t>
  </si>
  <si>
    <t>1.36.</t>
  </si>
  <si>
    <t>1.37.</t>
  </si>
  <si>
    <t>1.38.</t>
  </si>
  <si>
    <t>1.39.</t>
  </si>
  <si>
    <t>1.40.</t>
  </si>
  <si>
    <t>1.41.</t>
  </si>
  <si>
    <t>1.42.</t>
  </si>
  <si>
    <t>1.43.</t>
  </si>
  <si>
    <t>1.44.</t>
  </si>
  <si>
    <t>1.45.</t>
  </si>
  <si>
    <t>1.46.</t>
  </si>
  <si>
    <r>
      <rPr>
        <b/>
        <sz val="10"/>
        <rFont val="Arial Cyr"/>
        <family val="0"/>
      </rPr>
      <t>№
п/п</t>
    </r>
  </si>
  <si>
    <t>Наименование продукции</t>
  </si>
  <si>
    <t>Артикул</t>
  </si>
  <si>
    <r>
      <rPr>
        <b/>
        <sz val="10"/>
        <rFont val="Arial Cyr"/>
        <family val="0"/>
      </rPr>
      <t>Размер (ШхГхВ),
мм</t>
    </r>
  </si>
  <si>
    <r>
      <rPr>
        <b/>
        <sz val="10"/>
        <rFont val="Arial Cyr"/>
        <family val="0"/>
      </rPr>
      <t>Цена с
НДС</t>
    </r>
  </si>
  <si>
    <r>
      <rPr>
        <sz val="8"/>
        <color indexed="9"/>
        <rFont val="Arial Cyr"/>
        <family val="0"/>
      </rPr>
      <t>Металлические каркасы столов изготавливаются из профильной трубы и покрываются ударопрочной порошково-полимерной краской с шагреневой структурой. К опорам крепятся крючки для портфелей и сумок. На открытых торцах труб устанавливаются заглушки из ударопрочного полистирола. Все опоры снабжены полимерными подпятниками, предотвращающими порчу напольных покрытий. Крышки, царги, подстолья и предметные полки столов выполняются из ЛДСтП Е1 16мм и облицовываются кромочной лентой ПВХ. Крышки к металлокаркасам крепяться с помощью скрытых металлических футорок без выступающих на рабочей поверхности болтов. Царги с опорами соединяются с помощью мебельной стяжки «Конфирмат» 7х70 мм. Все столы с наклоном крышки комплектуются врезными пластиковыми лотками для письменных принадлежностей и оснащаются надежным механизмом "Растомат", позволяющим дискретно с небольшим шагом (10 положений) изменять угол наклона крышки от 0 до 35 градусов. Для поддержания правильной осанки детей рекомендуется при чтении устанавливать угол наклона в 25°- 30°, при письме – в 10°-15°</t>
    </r>
  </si>
  <si>
    <r>
      <rPr>
        <sz val="10"/>
        <color indexed="9"/>
        <rFont val="Arial Cyr"/>
        <family val="0"/>
      </rPr>
      <t>Столы ученические нерегулируемые двухместные</t>
    </r>
  </si>
  <si>
    <t>Стол ученический р.гр.№2</t>
  </si>
  <si>
    <t>СТО2.2</t>
  </si>
  <si>
    <t>1200 х 500 х 520</t>
  </si>
  <si>
    <t>Стол ученический р.гр.№3</t>
  </si>
  <si>
    <t>СТО2.3</t>
  </si>
  <si>
    <t>1200 х 500 х 580</t>
  </si>
  <si>
    <t>Стол ученический р.гр.№4</t>
  </si>
  <si>
    <t>СТО2.4</t>
  </si>
  <si>
    <t>1200 х 500 х 640</t>
  </si>
  <si>
    <t>Стол ученический р.гр.№5</t>
  </si>
  <si>
    <t>СТО2.5</t>
  </si>
  <si>
    <t>1200 х 500 х 700</t>
  </si>
  <si>
    <t>Стол ученический р.гр.№6</t>
  </si>
  <si>
    <t>СТО2.6</t>
  </si>
  <si>
    <t>1200 х 500 х 760</t>
  </si>
  <si>
    <t>Стол ученический р.гр.№7</t>
  </si>
  <si>
    <t>СТО2.7</t>
  </si>
  <si>
    <t>1200 х 500 х 820</t>
  </si>
  <si>
    <r>
      <rPr>
        <sz val="10"/>
        <color indexed="9"/>
        <rFont val="Arial Cyr"/>
        <family val="0"/>
      </rPr>
      <t>Столы ученические нерегулируемые одноместные</t>
    </r>
  </si>
  <si>
    <t>Стол ученический 1-местный р.гр.№2</t>
  </si>
  <si>
    <t>СТО1.2</t>
  </si>
  <si>
    <t>600 х 500 х 520</t>
  </si>
  <si>
    <t>Стол ученический 1-местный р.гр.№3</t>
  </si>
  <si>
    <t>СТО1.3</t>
  </si>
  <si>
    <t>600 х 500 х 580</t>
  </si>
  <si>
    <t>Стол ученический 1-местный р.гр.№4</t>
  </si>
  <si>
    <t>СТО1.4</t>
  </si>
  <si>
    <t>600 х 500 х 640</t>
  </si>
  <si>
    <t>Стол ученический 1-местный р.гр.№5</t>
  </si>
  <si>
    <t>СТО1.5</t>
  </si>
  <si>
    <t>600 х 500 х 700</t>
  </si>
  <si>
    <t>Стол ученический 1-местный р.гр.№6</t>
  </si>
  <si>
    <t>СТО1.6</t>
  </si>
  <si>
    <t>600 х 500 х 760</t>
  </si>
  <si>
    <t>Стол ученический 1-местный р.гр.№7</t>
  </si>
  <si>
    <t>СТО1.7</t>
  </si>
  <si>
    <t>600 х 500 х 820</t>
  </si>
  <si>
    <r>
      <rPr>
        <sz val="10"/>
        <color indexed="9"/>
        <rFont val="Arial Cyr"/>
        <family val="0"/>
      </rPr>
      <t>Столы ученические регулируемые двухместные</t>
    </r>
  </si>
  <si>
    <t>Стол ученический регулируемый р.гр.№2-4</t>
  </si>
  <si>
    <t>СТОр2.24</t>
  </si>
  <si>
    <t>1200 х 500 х 520-640</t>
  </si>
  <si>
    <t>Стол ученический регулируемый р.гр.№3-5</t>
  </si>
  <si>
    <t>СТОр2.35</t>
  </si>
  <si>
    <t>1200 х 500 х 580-700</t>
  </si>
  <si>
    <t>Стол ученический регулируемый р.гр.№4-6</t>
  </si>
  <si>
    <t>СТОр2.46</t>
  </si>
  <si>
    <t>1200 х 500 х 640-760</t>
  </si>
  <si>
    <t>Стол ученический регулируемый р.гр.№5-7</t>
  </si>
  <si>
    <t>СТОр2.57</t>
  </si>
  <si>
    <t>1200 х 500 х 700-820</t>
  </si>
  <si>
    <r>
      <rPr>
        <sz val="10"/>
        <color indexed="9"/>
        <rFont val="Arial Cyr"/>
        <family val="0"/>
      </rPr>
      <t>Столы ученические регулируемые одноместные</t>
    </r>
  </si>
  <si>
    <t>Стол ученический 1-местный регулируемый р.гр.№2-4</t>
  </si>
  <si>
    <t>СТОр1.24</t>
  </si>
  <si>
    <t>600 х 500 х 520-640</t>
  </si>
  <si>
    <t>Стол ученический 1-местный регулируемый р.гр.№3-5</t>
  </si>
  <si>
    <t>СТОр1.35</t>
  </si>
  <si>
    <t>600 х 500 х 580-700</t>
  </si>
  <si>
    <t>Стол ученический 1-местный регулируемый р.гр.№4-6</t>
  </si>
  <si>
    <t>СТОр1.46</t>
  </si>
  <si>
    <t>600 х 500 х 640-760</t>
  </si>
  <si>
    <t>Стол ученический 1-местный регулируемый р.гр.№5-7</t>
  </si>
  <si>
    <t>СТОр1.57</t>
  </si>
  <si>
    <t>600 х 500 х 700-820</t>
  </si>
  <si>
    <r>
      <rPr>
        <sz val="10"/>
        <color indexed="9"/>
        <rFont val="Arial Cyr"/>
        <family val="0"/>
      </rPr>
      <t>Столы ученические регулируемые двухместные с полкой и крышкой с фиксированным наклоном 10°</t>
    </r>
  </si>
  <si>
    <t>Стол ученический регулируемый с полкой р.гр.№2-4</t>
  </si>
  <si>
    <t>СТОрП2.24</t>
  </si>
  <si>
    <t>Стол ученический регулируемый с полкой р.гр.№3-5</t>
  </si>
  <si>
    <t>СТОрП2.35</t>
  </si>
  <si>
    <t>Стол ученический регулируемый с полкой р.гр.№4-6</t>
  </si>
  <si>
    <t>СТОрП2.46</t>
  </si>
  <si>
    <t>Стол ученический регулируемый с полкой р.гр.№5-7</t>
  </si>
  <si>
    <t>СТОрП2.57</t>
  </si>
  <si>
    <r>
      <rPr>
        <sz val="10"/>
        <color indexed="9"/>
        <rFont val="Arial Cyr"/>
        <family val="0"/>
      </rPr>
      <t>Столы ученические регулируемые одноместные с полкой и крышкой с фиксированным наклоном 10°</t>
    </r>
  </si>
  <si>
    <t>Стол ученический 1-местный регулируемый с полкой р.гр.№2-4</t>
  </si>
  <si>
    <t>СТОрП1.24</t>
  </si>
  <si>
    <t>Стол ученический 1-местный регулируемый с полкой р.гр.№3-5</t>
  </si>
  <si>
    <t>СТОрП1.35</t>
  </si>
  <si>
    <t>Стол ученический 1-местный регулируемый с полкой р.гр.№4-6</t>
  </si>
  <si>
    <t>СТОрП1.46</t>
  </si>
  <si>
    <t>Стол ученический 1-местный регулируемый с полкой р.гр.№5-7</t>
  </si>
  <si>
    <t>СТОрП1.57</t>
  </si>
  <si>
    <r>
      <rPr>
        <sz val="10"/>
        <color indexed="9"/>
        <rFont val="Arial Cyr"/>
        <family val="0"/>
      </rPr>
      <t>Столы ученические регулируемые двухместные с наклоном крышки 0°-35° (механизм "Растомат", 10 позиций)</t>
    </r>
  </si>
  <si>
    <t>Стол ученический регулируемый с наклоном крышки р.гр.№2-4</t>
  </si>
  <si>
    <t>СТОн2.24</t>
  </si>
  <si>
    <t>Стол ученический регулируемый с наклоном крышки р.гр.№3-5</t>
  </si>
  <si>
    <t>СТОн2.35</t>
  </si>
  <si>
    <t>Стол ученический регулируемый с наклоном крышки р.гр.№4-6</t>
  </si>
  <si>
    <t>СТОн2.46</t>
  </si>
  <si>
    <t>Стол ученический регулируемый с наклоном крышки р.гр.№5-7</t>
  </si>
  <si>
    <t>СТОн2.57</t>
  </si>
  <si>
    <r>
      <rPr>
        <sz val="10"/>
        <color indexed="9"/>
        <rFont val="Arial Cyr"/>
        <family val="0"/>
      </rPr>
      <t>Столы ученические регулируемые одноместные с наклоном крышки 0°-35° (механизм "Растомат", 10 позиций)</t>
    </r>
  </si>
  <si>
    <t>Стол ученический 1-местный регулируемый с наклоном крышки р.гр.№2-4</t>
  </si>
  <si>
    <t>СТОн1.24</t>
  </si>
  <si>
    <t>Стол ученический 1-местный регулируемый с наклоном крышки р.гр.№3-5</t>
  </si>
  <si>
    <t>СТОн1.35</t>
  </si>
  <si>
    <t>Стол ученический 1-местный регулируемый с наклоном крышки р.гр.№4-6</t>
  </si>
  <si>
    <t>СТОн1.46</t>
  </si>
  <si>
    <t>Стол ученический 1-местный регулируемый с наклоном крышки р.гр.№5-7</t>
  </si>
  <si>
    <t>СТОн1.57</t>
  </si>
  <si>
    <r>
      <rPr>
        <sz val="10"/>
        <color indexed="9"/>
        <rFont val="Arial Cyr"/>
        <family val="0"/>
      </rPr>
      <t>Столы ученические регулируемые двухместные с полкой и наклоном крышки 0°-35° ("Растомат", 10 позиций)</t>
    </r>
  </si>
  <si>
    <t>Стол ученический регулируемый с наклоном крышки и полкой р.гр.№2-4</t>
  </si>
  <si>
    <t>СТОнП2.24</t>
  </si>
  <si>
    <t>Стол ученический регулируемый с наклоном крышки и полкой р.гр.№3-5</t>
  </si>
  <si>
    <t>СТОнП2.35</t>
  </si>
  <si>
    <t>Стол ученический регулируемый с наклоном крышки и полкой р.гр.№4-6</t>
  </si>
  <si>
    <t>СТОнП2.46</t>
  </si>
  <si>
    <t>Стол ученический регулируемый с наклоном крышки и полкой р.гр.№5-7</t>
  </si>
  <si>
    <t>СТОнП2.57</t>
  </si>
  <si>
    <r>
      <rPr>
        <sz val="10"/>
        <color indexed="9"/>
        <rFont val="Arial Cyr"/>
        <family val="0"/>
      </rPr>
      <t>Столы ученические регулируемые одноместные с полкой и наклоном крышки 0°-35° ("Растомат", 10 позиций)</t>
    </r>
  </si>
  <si>
    <t>Стол ученический 1-местный регулир. с наклоном крышки и полкой р.гр.№2-4</t>
  </si>
  <si>
    <t>СТОнП1.24</t>
  </si>
  <si>
    <t>Стол ученический 1-местный регулир. с наклоном крышки и полкой р.гр.№3-5</t>
  </si>
  <si>
    <t>СТОнП1.35</t>
  </si>
  <si>
    <t>Стол ученический 1-местный регулир. с наклоном крышки и полкой р.гр.№4-6</t>
  </si>
  <si>
    <t>СТОнП1.46</t>
  </si>
  <si>
    <t>Стол ученический 1-местный регулир. с наклоном крышки и полкой р.гр.№5-7</t>
  </si>
  <si>
    <t>СТОнП1.57</t>
  </si>
  <si>
    <r>
      <rPr>
        <sz val="10"/>
        <color indexed="9"/>
        <rFont val="Arial Cyr"/>
        <family val="0"/>
      </rPr>
      <t>Столы ученические для работы стоя "Конторка"</t>
    </r>
  </si>
  <si>
    <t>Стол ученический регулируемый для работы стоя "Конторка" р.гр.№2-4</t>
  </si>
  <si>
    <t>СТС1</t>
  </si>
  <si>
    <t>600 х 570 х 750-950</t>
  </si>
  <si>
    <t>Стол ученический регулир. для работы стоя "Конторка" с полкой р.гр.№2-4</t>
  </si>
  <si>
    <t>СТС2</t>
  </si>
  <si>
    <t>Закругление углов крышки стола</t>
  </si>
  <si>
    <t>Заказной декор ЛДСП</t>
  </si>
  <si>
    <t>звоните</t>
  </si>
  <si>
    <t>Заказной цвет металлокаркаса</t>
  </si>
  <si>
    <r>
      <rPr>
        <sz val="8"/>
        <color indexed="9"/>
        <rFont val="Arial Cyr"/>
        <family val="0"/>
      </rPr>
      <t>Металлические каркасы стульев изготавливаются из профильной трубы и покрываются ударопрочной порошково-полимерной краской с шагреневой структурой. На открытых торцах труб устанавливаются заглушки из ударопрочного полистирола. Все опоры снабжены полимерными подпятниками, предотвращающими порчу напольных покрытий. Сиденья и спинки - эргономические с закругленными углами, производятся из гнутоклееной березовой фанеры толщиной 10±1 мм, имеют бесцветное многослойное лаковое защитно-декоративное покрытие и крепятся к каркасу с помощью мебельных болтов и скрытых гаек, что предотвращает разборку стула без специального инструмента.</t>
    </r>
  </si>
  <si>
    <r>
      <rPr>
        <sz val="10"/>
        <color indexed="9"/>
        <rFont val="Arial Cyr"/>
        <family val="0"/>
      </rPr>
      <t>Стулья ученические нерегулируемые</t>
    </r>
  </si>
  <si>
    <t>Стул ученический р.гр.№2</t>
  </si>
  <si>
    <t>СТУ1.2</t>
  </si>
  <si>
    <t>Стул ученический р.гр.№3</t>
  </si>
  <si>
    <t>СТУ1.3</t>
  </si>
  <si>
    <t>Стул ученический р.гр.№4</t>
  </si>
  <si>
    <t>СТУ1.4</t>
  </si>
  <si>
    <t>340 х 350 х 380</t>
  </si>
  <si>
    <t>Стул ученический р.гр.№5</t>
  </si>
  <si>
    <t>СТУ1.5</t>
  </si>
  <si>
    <t>Стул ученический р.гр.№6</t>
  </si>
  <si>
    <t>СТУ1.6</t>
  </si>
  <si>
    <t>380 х 380 х 460</t>
  </si>
  <si>
    <t>Стул ученический р.гр.№7</t>
  </si>
  <si>
    <t>СТУ1.7</t>
  </si>
  <si>
    <t>380 х 380 х 500</t>
  </si>
  <si>
    <r>
      <rPr>
        <sz val="10"/>
        <color indexed="9"/>
        <rFont val="Arial Cyr"/>
        <family val="0"/>
      </rPr>
      <t>Стулья ученические регулируемые</t>
    </r>
  </si>
  <si>
    <t>Стул ученический регулируемый р.гр.№2-4</t>
  </si>
  <si>
    <t>СТУр1.24</t>
  </si>
  <si>
    <t>340 х 350 х 300-380</t>
  </si>
  <si>
    <t>Стул ученический регулируемый р.гр.№3-5</t>
  </si>
  <si>
    <t>СТУр1.35</t>
  </si>
  <si>
    <t>340 х 350 х 340-420</t>
  </si>
  <si>
    <t>Стул ученический регулируемый р.гр.№4-6</t>
  </si>
  <si>
    <t>СТУр1.46</t>
  </si>
  <si>
    <t>380 х 380 х 380-460</t>
  </si>
  <si>
    <t>Стул ученический регулируемый р.гр.№5-7</t>
  </si>
  <si>
    <t>СТУр1.57</t>
  </si>
  <si>
    <t>380 х 380 х 420-500</t>
  </si>
  <si>
    <t>Ремкомплект стула ученического (спинка и сиденье)</t>
  </si>
  <si>
    <r>
      <rPr>
        <sz val="8"/>
        <color indexed="9"/>
        <rFont val="Arial Cyr"/>
        <family val="0"/>
      </rPr>
      <t>Металлические каркасы парт изготавливаются из профильной трубы и покрываются ударопрочной порошково-полимерной краской с шагреневой структурой. На открытых торцах труб устанавливаются заглушки из ударопрочного полистирола. Все опоры снабжены полимерными подпятниками, предотвращающими порчу напольных покрытий. Корпусные детали парт и скамеек выполняются из ЛДСтП Е1 16мм и облицовываются кромочной лентой ПВХ. Крышки к металлокаркасам крепяться с помощью скрытых металлических футорок без выступающих на рабочей поверхности болтов. Сиденья и спинки стульев - эргономической формы с закругленными углами, производятся из  гнутоклееной березовой фанеры толщиной 10±1 мм, имеют бесцветное многослойное лаковое защитно-декоративное покрытие. Все парты с наклоном крышки комплектуются врезными пластиковыми лотками для письменных принадлежностей и оснащаются надежным механизмом "Растомат", позволяющим дискретно с небольшим шагом (10 положений) изменять угол наклона крышки от 0 до 35 градусов. Особенностью парты "ЭРИСМАНА" является наклонная столешница с откидными частями на петлях 180 градусов, а также металлическая подставка под ноги для более комфортного процесса обучения. Также парта "ЭРИСМАНА" оснащается горизонтальной полкой с лотками для письменных принадлежностей, подстольем и боковыми фрезерованными накладками для более эстетичного вида (</t>
    </r>
    <r>
      <rPr>
        <i/>
        <sz val="8"/>
        <color indexed="9"/>
        <rFont val="Arial Cyr"/>
        <family val="0"/>
      </rPr>
      <t xml:space="preserve">опция! </t>
    </r>
    <r>
      <rPr>
        <sz val="8"/>
        <color indexed="9"/>
        <rFont val="Arial Cyr"/>
        <family val="0"/>
      </rPr>
      <t>). Все наши парты изготовлены в соответствии с анатомическими и физиологическими особенностями учащихся младших классов, оснащены всеми необходимыми регулировками, позволяющими сохранить зрение и сформировать правильную осанку у детей. Для поддержания правильной осанки рекомендуется при чтении устанавливать угол наклона в 25°-30°, при письме – в 10°-15°</t>
    </r>
  </si>
  <si>
    <r>
      <rPr>
        <sz val="10"/>
        <color indexed="9"/>
        <rFont val="Arial Cyr"/>
        <family val="0"/>
      </rPr>
      <t>Парты ученические регулируемые двухместные с полкой и крышкой с фиксированным наклоном 10°</t>
    </r>
  </si>
  <si>
    <t>Парта ученическая с полкой со стульями р.гр.№2-4</t>
  </si>
  <si>
    <t>ПРТрстП2.24</t>
  </si>
  <si>
    <t>Парта ученическая с полкой со скамьей р.гр.№2-4</t>
  </si>
  <si>
    <t>ПРТрскП2.24</t>
  </si>
  <si>
    <r>
      <rPr>
        <sz val="10"/>
        <color indexed="9"/>
        <rFont val="Arial Cyr"/>
        <family val="0"/>
      </rPr>
      <t>Парты ученические регулируемые одноместные с полкой и крышкой с фиксированным наклоном 10°</t>
    </r>
  </si>
  <si>
    <t>Парта ученическая 1-местная с полкой со стулом р.гр.№2-4</t>
  </si>
  <si>
    <t>ПРТрстП1.24</t>
  </si>
  <si>
    <t>Парта ученическая 1-местная с полкой со скамьей р.гр.№2-4</t>
  </si>
  <si>
    <t>ПРТрскП1.24</t>
  </si>
  <si>
    <r>
      <rPr>
        <sz val="10"/>
        <color indexed="9"/>
        <rFont val="Arial Cyr"/>
        <family val="0"/>
      </rPr>
      <t>Парты ученические регулируемые двухместные с наклоном крышки 0°-35° (механизм "Растомат", 10 позиций)</t>
    </r>
  </si>
  <si>
    <t>Парта ученическая с наклоном крышки со стульями р.гр.№2-4</t>
  </si>
  <si>
    <t>ПРТнст2.24</t>
  </si>
  <si>
    <t>Парта ученическая с наклоном крышки со скамьей р.гр.№2-4</t>
  </si>
  <si>
    <t>ПРТнск2.24</t>
  </si>
  <si>
    <r>
      <rPr>
        <sz val="10"/>
        <color indexed="9"/>
        <rFont val="Arial Cyr"/>
        <family val="0"/>
      </rPr>
      <t>Парты ученические регулируемые одноместные с наклоном крышки 0°-35° (механизм "Растомат", 10 позиций)</t>
    </r>
  </si>
  <si>
    <t>Парта ученическая 1-местная с наклоном крышки со стулом р.гр.№2-4</t>
  </si>
  <si>
    <t>ПРТнст1.24</t>
  </si>
  <si>
    <t>Парта ученическая 1-местная с наклоном крышки со скамьей р.гр.№2-4</t>
  </si>
  <si>
    <t>ПРТнск1.24</t>
  </si>
  <si>
    <r>
      <rPr>
        <sz val="10"/>
        <color indexed="9"/>
        <rFont val="Arial Cyr"/>
        <family val="0"/>
      </rPr>
      <t>Парты ученические регулируемые двухместные с полкой и наклоном крышки 0°-35° ("Растомат", 10 позиций)</t>
    </r>
  </si>
  <si>
    <t>Парта ученическая с наклоном крышки и полкой со стульями р.гр.№2-4</t>
  </si>
  <si>
    <t>ПРТнстП2.24</t>
  </si>
  <si>
    <t>Парта ученическая с наклоном крышки и полкой со скамьей р.гр.№2-4</t>
  </si>
  <si>
    <t>ПРТнскП2.24</t>
  </si>
  <si>
    <r>
      <rPr>
        <sz val="10"/>
        <color indexed="9"/>
        <rFont val="Arial Cyr"/>
        <family val="0"/>
      </rPr>
      <t>Парты ученические регулируемые одноместные с полкой и наклоном крышки 0°-35° ("Растомат", 10 позиций)</t>
    </r>
  </si>
  <si>
    <t>Парта ученическая 1-мест. с наклоном крышки и полкой со стулом р.гр.№2-4</t>
  </si>
  <si>
    <t>ПРТнстП1.24</t>
  </si>
  <si>
    <t>Парта ученическая 1-мест. с наклоном крышки и полкой со скамьей р.гр.№2-4</t>
  </si>
  <si>
    <t>ПРТнскП1.24</t>
  </si>
  <si>
    <r>
      <rPr>
        <sz val="10"/>
        <color indexed="9"/>
        <rFont val="Arial Cyr"/>
        <family val="0"/>
      </rPr>
      <t xml:space="preserve">Парты ученические регулируемые </t>
    </r>
    <r>
      <rPr>
        <b/>
        <i/>
        <sz val="10"/>
        <color indexed="9"/>
        <rFont val="Arial Cyr"/>
        <family val="0"/>
      </rPr>
      <t xml:space="preserve">ЭРИСМАНА                                                                                           </t>
    </r>
    <r>
      <rPr>
        <b/>
        <sz val="10"/>
        <color indexed="10"/>
        <rFont val="Arial Cyr"/>
        <family val="0"/>
      </rPr>
      <t>NEW</t>
    </r>
  </si>
  <si>
    <r>
      <rPr>
        <sz val="9"/>
        <rFont val="Arial Cyr"/>
        <family val="0"/>
      </rPr>
      <t xml:space="preserve">Парта ученическая </t>
    </r>
    <r>
      <rPr>
        <i/>
        <sz val="9"/>
        <rFont val="Arial Cyr"/>
        <family val="0"/>
      </rPr>
      <t xml:space="preserve">ЭРИСМАНА </t>
    </r>
    <r>
      <rPr>
        <sz val="9"/>
        <rFont val="Arial Cyr"/>
        <family val="0"/>
      </rPr>
      <t>со скамьей 2-местная</t>
    </r>
  </si>
  <si>
    <t>ПРТэскП2.24</t>
  </si>
  <si>
    <r>
      <rPr>
        <sz val="9"/>
        <rFont val="Arial Cyr"/>
        <family val="0"/>
      </rPr>
      <t xml:space="preserve">Парта ученическая </t>
    </r>
    <r>
      <rPr>
        <i/>
        <sz val="9"/>
        <rFont val="Arial Cyr"/>
        <family val="0"/>
      </rPr>
      <t xml:space="preserve">ЭРИСМАНА </t>
    </r>
    <r>
      <rPr>
        <sz val="9"/>
        <rFont val="Arial Cyr"/>
        <family val="0"/>
      </rPr>
      <t>со скамьей 1-местная</t>
    </r>
  </si>
  <si>
    <t>ПРТэскП1.24</t>
  </si>
  <si>
    <r>
      <rPr>
        <sz val="10"/>
        <color indexed="9"/>
        <rFont val="Arial Cyr"/>
        <family val="0"/>
      </rPr>
      <t>Мебель специализированная для кабинета физики и биологии</t>
    </r>
  </si>
  <si>
    <t>Стол ученический лабораторный для кабинета физики р.гр.№6</t>
  </si>
  <si>
    <t>СТФ1.6</t>
  </si>
  <si>
    <t>1200 х 600 х 760</t>
  </si>
  <si>
    <t>Стол ученический лабораторный для кабинета физики с бортиком р.гр.№6</t>
  </si>
  <si>
    <t>СТФб1.6</t>
  </si>
  <si>
    <t>Стол ученический регулируемый для кабинета физики р.гр.№4-6</t>
  </si>
  <si>
    <t>СТФ1.46</t>
  </si>
  <si>
    <t>1200 х 600 х 640-760</t>
  </si>
  <si>
    <t>Стол ученический регулируемый для кабинета физики с бортиком р.гр.№4-6</t>
  </si>
  <si>
    <t>СТФб1.46</t>
  </si>
  <si>
    <t>Стол демонстрационный 2-секционный для кабинета физики</t>
  </si>
  <si>
    <t>СДФ2</t>
  </si>
  <si>
    <t>2400 x 750 x 900</t>
  </si>
  <si>
    <r>
      <rPr>
        <sz val="10"/>
        <color indexed="9"/>
        <rFont val="Arial Cyr"/>
        <family val="0"/>
      </rPr>
      <t>Мебель специализированная для кабинета химии</t>
    </r>
  </si>
  <si>
    <t>Стол ученический лабораторный для кабинета химии р.гр.№6</t>
  </si>
  <si>
    <t>СТХ1.6</t>
  </si>
  <si>
    <t>Стол ученический лабораторный для кабинета химии с бортиком р.гр.№6</t>
  </si>
  <si>
    <t>СТХб1.6</t>
  </si>
  <si>
    <t>Стол ученический регулируемый для кабинета химии р.гр.№4-6</t>
  </si>
  <si>
    <t>СТХ1.46</t>
  </si>
  <si>
    <t>Стол ученический регулируемый для кабинета химии с бортиком р.гр.№4-6</t>
  </si>
  <si>
    <t>СТХб1.46</t>
  </si>
  <si>
    <t>Стол демонстрационный 2-секционный для кабинета химии</t>
  </si>
  <si>
    <t>СДХ2</t>
  </si>
  <si>
    <t>Стол демонстрационный приставной с надстройкой и бортиком</t>
  </si>
  <si>
    <t>СДП2</t>
  </si>
  <si>
    <t>1200 х 750 х 900</t>
  </si>
  <si>
    <t>Стол препараторский лаборантский 1-тумбовый с полкой для реактивов</t>
  </si>
  <si>
    <t>СТП2</t>
  </si>
  <si>
    <t>1200 х 750 х 1400</t>
  </si>
  <si>
    <t>Стол препараторский лаборантский 2-тумбовый с полкой для реактивов</t>
  </si>
  <si>
    <t>СТП2.2</t>
  </si>
  <si>
    <t>1800 х 750 х 1400</t>
  </si>
  <si>
    <t>ШКВ1</t>
  </si>
  <si>
    <t>935 х 625 х 2060</t>
  </si>
  <si>
    <t>ШКВ2</t>
  </si>
  <si>
    <r>
      <rPr>
        <sz val="10"/>
        <color indexed="9"/>
        <rFont val="Arial Cyr"/>
        <family val="0"/>
      </rPr>
      <t>Мебель специализированная для кабинета черчения и рисования с наклоном крышки 0°-75° ("Растомат")</t>
    </r>
  </si>
  <si>
    <t>Стол ученический для черчения и рисования р.гр.№2</t>
  </si>
  <si>
    <t>СТЧ1.2</t>
  </si>
  <si>
    <t>800 х 500 х 520</t>
  </si>
  <si>
    <t>Стол ученический для черчения и рисования р.гр.№3</t>
  </si>
  <si>
    <t>СТЧ1.3</t>
  </si>
  <si>
    <t>800 х 500 х 580</t>
  </si>
  <si>
    <t>Стол ученический для черчения и рисования р.гр.№4</t>
  </si>
  <si>
    <t>СТЧ1.4</t>
  </si>
  <si>
    <t>800 х 500 х 640</t>
  </si>
  <si>
    <t>Стол ученический для черчения и рисования р.гр.№5</t>
  </si>
  <si>
    <t>СТЧ1.5</t>
  </si>
  <si>
    <t>800 х 500 х 700</t>
  </si>
  <si>
    <t>Стол ученический для черчения и рисования р.гр.№6</t>
  </si>
  <si>
    <t>СТЧ1.6</t>
  </si>
  <si>
    <t>800 х 500 х 760</t>
  </si>
  <si>
    <t>Стол ученический регулируемый для черчения и рисования р.гр.№2-4</t>
  </si>
  <si>
    <t>СТЧр1.24</t>
  </si>
  <si>
    <t>800 х 500 х 640-760</t>
  </si>
  <si>
    <t>Стол ученический регулируемый для черчения и рисования р.гр.№4-6</t>
  </si>
  <si>
    <t>СТЧр1.46</t>
  </si>
  <si>
    <r>
      <rPr>
        <sz val="10"/>
        <color indexed="9"/>
        <rFont val="Arial Cyr"/>
        <family val="0"/>
      </rPr>
      <t>Мебель специализированная для кабинета иностранного языка</t>
    </r>
  </si>
  <si>
    <t>Стол ученический 1-местный лингофонный р.гр.№3</t>
  </si>
  <si>
    <t>СТИ1.3</t>
  </si>
  <si>
    <t>630 х 550 х 580</t>
  </si>
  <si>
    <t>Стол ученический 1-местный лингофонный р.гр.№4</t>
  </si>
  <si>
    <t>СТИ1.4</t>
  </si>
  <si>
    <t>630 х 550 х 640</t>
  </si>
  <si>
    <t>Стол ученический 1-местный лингофонный р.гр.№5</t>
  </si>
  <si>
    <t>СТИ1.5</t>
  </si>
  <si>
    <t>630 х 550 х 700</t>
  </si>
  <si>
    <t>Стол ученический 1-местный лингофонный р.гр.№6</t>
  </si>
  <si>
    <t>СТИ1.6</t>
  </si>
  <si>
    <t>630 х 550 х 760</t>
  </si>
  <si>
    <t>Стол ученический 2-местный лингофонный р.гр.№3</t>
  </si>
  <si>
    <t>СТИ2.3</t>
  </si>
  <si>
    <t>1250 х 550 х 580</t>
  </si>
  <si>
    <t>Стол ученический 2-местный лингофонный р.гр.№4</t>
  </si>
  <si>
    <t>СТИ2.4</t>
  </si>
  <si>
    <t>1250 х 550 х 640</t>
  </si>
  <si>
    <t>Стол ученический 2-местный лингофонный р.гр.№5</t>
  </si>
  <si>
    <t>СТИ2.5</t>
  </si>
  <si>
    <t>1250 х 550 х 700</t>
  </si>
  <si>
    <t>Стол ученический 2-местный лингофонный р.гр.№6</t>
  </si>
  <si>
    <t>СТИ2.6</t>
  </si>
  <si>
    <t>1250 х 550 х 760</t>
  </si>
  <si>
    <t>Стол ученический 1-местный регулируемый лингофонный р.гр.№2-4</t>
  </si>
  <si>
    <t>СТИр1.24</t>
  </si>
  <si>
    <t>630 х 550 х 520-640</t>
  </si>
  <si>
    <t>Стол ученический 1-местный регулируемый лингофонный р.гр.№4-6</t>
  </si>
  <si>
    <t>СТИр1.46</t>
  </si>
  <si>
    <t>630 х 550 х 640-760</t>
  </si>
  <si>
    <t>Стол ученический 2-местный регулируемый лингофонный р.гр.№2-4</t>
  </si>
  <si>
    <t>СТИр2.24</t>
  </si>
  <si>
    <t>1250 х 550 х 520-640</t>
  </si>
  <si>
    <t>Стол ученический 2-местный регулируемый лингофонный р.гр.№4-6</t>
  </si>
  <si>
    <t>СТИр2.46</t>
  </si>
  <si>
    <t>1250 х 550 х 640-760</t>
  </si>
  <si>
    <t>Стол ученический 1-местный корпусной лингофонный р.гр.№6</t>
  </si>
  <si>
    <t>СТИк1.6</t>
  </si>
  <si>
    <t>Стол ученический 2-местный корпусной лингофонный р.гр.№6</t>
  </si>
  <si>
    <t>СТИк2.6</t>
  </si>
  <si>
    <r>
      <rPr>
        <sz val="10"/>
        <color indexed="9"/>
        <rFont val="Arial Cyr"/>
        <family val="0"/>
      </rPr>
      <t>Мебель специализированная для кабинета информатики</t>
    </r>
  </si>
  <si>
    <t>Стол ученический компьютерный 1-местный</t>
  </si>
  <si>
    <t>СТК1.09</t>
  </si>
  <si>
    <t>900 х 600 х 760</t>
  </si>
  <si>
    <t>СТК2</t>
  </si>
  <si>
    <t>1100 х 600 х 760</t>
  </si>
  <si>
    <t>Стол ученический компьютерный 1-местный на м/к</t>
  </si>
  <si>
    <t>СТКм1</t>
  </si>
  <si>
    <t>900 х 800 х 760</t>
  </si>
  <si>
    <t>Стол ученический компьютерный 2-местный</t>
  </si>
  <si>
    <t>СТК1.13</t>
  </si>
  <si>
    <t>1300 х 600 х 760</t>
  </si>
  <si>
    <t>Крышка стола лабораторного для кабинета физики и биологии (пластик)</t>
  </si>
  <si>
    <t>1200 х 600 х 18</t>
  </si>
  <si>
    <t>Крышка стола лабораторного для кабинета химии (пластик)</t>
  </si>
  <si>
    <t>Царга стола лабораторного</t>
  </si>
  <si>
    <t>1050 х 248 х 16</t>
  </si>
  <si>
    <t>Кран водопроводный однорычажный для кабинета химии</t>
  </si>
  <si>
    <t>Раковина к столам лабораторным для кабинета химии</t>
  </si>
  <si>
    <t>Светильник влагозащищенный для шкафов вытяжных лабораторных</t>
  </si>
  <si>
    <r>
      <rPr>
        <b/>
        <sz val="11"/>
        <color indexed="9"/>
        <rFont val="Arial Cyr"/>
        <family val="0"/>
      </rPr>
      <t>МЕБЕЛЬ ДЛЯ ШКОЛЬНОЙ СТОЛОВОЙ</t>
    </r>
  </si>
  <si>
    <r>
      <rPr>
        <sz val="8"/>
        <color indexed="9"/>
        <rFont val="Arial Cyr"/>
        <family val="0"/>
      </rPr>
      <t>Металлические каркасы изготавливаются из профильной трубы и покрываются ударопрочной порошково-полимерной краской с шагреневой структурой. На открытых торцах труб устанавливаются заглушки из ударопрочного полистирола. Все каркасы снабжены полимерными подпятниками, предотвращающими порчу напольных покрытий. Крышки столов изготавливаются из ДСП, облицованного с двух сторон декоративным бумажно-слоистым пластиком. Крышки скамеек и табуретов, а также царги изготавливаются из ЛДСП Е1 16мм. В облицовке торцов используется кромочная лента ПВХ. Крышки к металлокаркасу крепяться с помощью скрытых металлических футорок без выступающих на рабочей поверхности болтов. Под заказ крышки скамеек и табуретов изготавливаются с пластиковым покрытием, а столы можем изготовить с высотой 760мм, табуреты и скамейки - с высотой 460мм.</t>
    </r>
  </si>
  <si>
    <t>Стол обеденный четырехместный на хромированных ножках</t>
  </si>
  <si>
    <t>СТЛн4.5</t>
  </si>
  <si>
    <t>800 х 800 х 700</t>
  </si>
  <si>
    <t>Стол обеденный четырехместный с кронштейном для скамеек</t>
  </si>
  <si>
    <t>СТЛс4.5</t>
  </si>
  <si>
    <t>1200 х 600 х 700</t>
  </si>
  <si>
    <t>Стол обеденный четырехместный с кронштейном для табуретов</t>
  </si>
  <si>
    <t>СТЛт4.5</t>
  </si>
  <si>
    <t>Стол обеденный шестиместный с кронштейном для скамеек</t>
  </si>
  <si>
    <t>СТЛс6.5</t>
  </si>
  <si>
    <t>1800 х 600 х 700</t>
  </si>
  <si>
    <t>Стол обеденный шестиместный с кронштейном для табуретов</t>
  </si>
  <si>
    <t>СТЛт6.5</t>
  </si>
  <si>
    <t>Скамья двухместная</t>
  </si>
  <si>
    <t>СКМ2.5</t>
  </si>
  <si>
    <t>1050 х 300 х 420</t>
  </si>
  <si>
    <t>Скамья трехместная</t>
  </si>
  <si>
    <t>СКМ3.5</t>
  </si>
  <si>
    <t>1500 х 300 х 420</t>
  </si>
  <si>
    <t>Табурет</t>
  </si>
  <si>
    <t>ТБР1.5</t>
  </si>
  <si>
    <t>300 х 300 х 420</t>
  </si>
  <si>
    <r>
      <rPr>
        <b/>
        <sz val="11"/>
        <color indexed="9"/>
        <rFont val="Arial Cyr"/>
        <family val="0"/>
      </rPr>
      <t>МЕБЕЛЬ ДЛЯ БИБЛИОТЕКИ</t>
    </r>
  </si>
  <si>
    <r>
      <rPr>
        <sz val="8"/>
        <color indexed="9"/>
        <rFont val="Arial Cyr"/>
        <family val="0"/>
      </rPr>
      <t>Металлические разборные каркасы стеллажей изготавливаются из профильной трубы и покрываются ударопрочной порошково-полимерной краской с шагреневой структурой. На открытых торцах труб устанавливаются заглушки из ударопрочного полистирола. Полки стеллажей изготавливаются из ЛДСП Е1 16мм и опираются на металлические царги. Предусмотрено крепление стеллажей к стене. Расстояние между полками стеллажей 340мм, что позволяет разместить на них папки-регистраторы и использовать стеллажи в качестве архивных. Столы и шкафы изготавливаются из ЛДСП Е1 16мм, торцы облицовываются кромкой ПВХ. Крышки крепяться с помощью двухкомпонентных эксцентриковых стяжек. Ручки - скоба 128 мм. Направляющие тумб - металлические роликовые частичного выдвижения. Все столы и шкафы комплектуются регулируемыми подпятниками.</t>
    </r>
  </si>
  <si>
    <t>Стеллаж библиотечный односторонний</t>
  </si>
  <si>
    <t>СБО1</t>
  </si>
  <si>
    <t>900 х 330 х 2100</t>
  </si>
  <si>
    <t>Стеллаж библиотечный двухсторонний</t>
  </si>
  <si>
    <t>СБД1</t>
  </si>
  <si>
    <t>900 х 520 х 2100</t>
  </si>
  <si>
    <t>Стеллаж библиотечный демонстрационный</t>
  </si>
  <si>
    <t>СБЭ1</t>
  </si>
  <si>
    <t>Стеллаж библиотечный угловой</t>
  </si>
  <si>
    <t>СБУ1</t>
  </si>
  <si>
    <t>450 х 450 х 2100</t>
  </si>
  <si>
    <t>Стол-барьер библиотечный</t>
  </si>
  <si>
    <t>СТБ1</t>
  </si>
  <si>
    <t>1200 х 420 х 760(900)</t>
  </si>
  <si>
    <t>Стол-кафедра для выдачи книг</t>
  </si>
  <si>
    <t>СТВ1</t>
  </si>
  <si>
    <t>1200 х 620 х 760(900)</t>
  </si>
  <si>
    <t>Стол-кафедра для выдачи книг с тумбой</t>
  </si>
  <si>
    <t>СТВт1</t>
  </si>
  <si>
    <t>Шкаф картотечный на 24 ящика</t>
  </si>
  <si>
    <t>ШКР1</t>
  </si>
  <si>
    <t>1030 х 420 х 1230</t>
  </si>
  <si>
    <t>Шкаф для читательских формуляров</t>
  </si>
  <si>
    <t>ШКЧ1</t>
  </si>
  <si>
    <t>430 х 490 х 1150</t>
  </si>
  <si>
    <r>
      <rPr>
        <b/>
        <sz val="11"/>
        <color indexed="9"/>
        <rFont val="Arial Cyr"/>
        <family val="0"/>
      </rPr>
      <t>МЕБЕЛЬ ДЛЯ ГАРДЕРОБОВ И РАЗДЕВАЛОК</t>
    </r>
  </si>
  <si>
    <r>
      <rPr>
        <sz val="8"/>
        <color indexed="9"/>
        <rFont val="Arial Cyr"/>
        <family val="0"/>
      </rPr>
      <t>Металлические стойки вешалак изготавливаются из профильной трубы и покрываются ударопрочной порошково-полимерной краской с шагреневой структурой. На открытых торцах труб устанавливаются заглушки из ударопрочного полистирола. Все стойки снабжены полимерными подпятниками, предотвращающими порчу напольных покрытий. Полки, панели вешалак и тумбы для обуви выполняется из ЛДСтП Е1 16мм и облицовывается кромочной лентой ПВХ. Вешалки имеют полку для головных уборов и металлические крючки для одежды с полимерным или гальвоническим покрытием. Предусмотрено крепление вешалок к полу.</t>
    </r>
  </si>
  <si>
    <r>
      <rPr>
        <sz val="10"/>
        <color indexed="9"/>
        <rFont val="Arial Cyr"/>
        <family val="0"/>
      </rPr>
      <t>Вешалки напольные</t>
    </r>
  </si>
  <si>
    <t>Вешалка напольная двухсторонняя на 20 мест</t>
  </si>
  <si>
    <t>ВШЛп2.20</t>
  </si>
  <si>
    <t>1390 х 640 х 1600</t>
  </si>
  <si>
    <t>Вешалка напольная двухсторонняя на 28 мест</t>
  </si>
  <si>
    <t>ВШЛп2.28</t>
  </si>
  <si>
    <t>1900 х 640 х 1600</t>
  </si>
  <si>
    <t>Вешалка напольная двухсторонняя с тумбой для обуви на 20 мест</t>
  </si>
  <si>
    <t>ВШЛт2.20</t>
  </si>
  <si>
    <t>Вешалка напольная двухсторонняя с тумбой для обуви на 28 мест</t>
  </si>
  <si>
    <t>ВШЛт2.28</t>
  </si>
  <si>
    <r>
      <rPr>
        <sz val="10"/>
        <color indexed="9"/>
        <rFont val="Arial Cyr"/>
        <family val="0"/>
      </rPr>
      <t>Вешалки настенные</t>
    </r>
  </si>
  <si>
    <t>Вешалка настенная на 10 мест</t>
  </si>
  <si>
    <t>ВШЛ1.10</t>
  </si>
  <si>
    <t>1300 х 220 х 220</t>
  </si>
  <si>
    <t>Вешалка настенная на 14 мест</t>
  </si>
  <si>
    <t>ВШЛ1.14</t>
  </si>
  <si>
    <t>1812 х 220 х 220</t>
  </si>
  <si>
    <t>Вешалка настенная с полкой и тумбой для обуви на 7 мест</t>
  </si>
  <si>
    <t>ВШЛт1.7</t>
  </si>
  <si>
    <t>1455 х 300 х 1600</t>
  </si>
  <si>
    <t>Вешалка настенная с тумбой для обуви на 10 мест</t>
  </si>
  <si>
    <t>ВШЛт1.10</t>
  </si>
  <si>
    <t>1300 х 327 х 1600</t>
  </si>
  <si>
    <t>Вешалка настенная с тумбой для обуви на 14 мест</t>
  </si>
  <si>
    <t>ВШЛт1.14</t>
  </si>
  <si>
    <t>1812 х 327 х 1600</t>
  </si>
  <si>
    <t>4.01.</t>
  </si>
  <si>
    <t>4.02.</t>
  </si>
  <si>
    <t>4.03.</t>
  </si>
  <si>
    <t>4.04.</t>
  </si>
  <si>
    <t>4.05.</t>
  </si>
  <si>
    <t>4.06.</t>
  </si>
  <si>
    <t>4.07.</t>
  </si>
  <si>
    <t>4.08.</t>
  </si>
  <si>
    <t>4.09.</t>
  </si>
  <si>
    <t>4.10.</t>
  </si>
  <si>
    <t>4.11.</t>
  </si>
  <si>
    <t>4.12.</t>
  </si>
  <si>
    <t>4.13.</t>
  </si>
  <si>
    <t>4.14.</t>
  </si>
  <si>
    <t>4.15.</t>
  </si>
  <si>
    <t>4.16.</t>
  </si>
  <si>
    <t>4.17.</t>
  </si>
  <si>
    <t>4.18.</t>
  </si>
  <si>
    <t>4.19.</t>
  </si>
  <si>
    <t>4.20.</t>
  </si>
  <si>
    <t>4.21.</t>
  </si>
  <si>
    <t>380 х 380 х 420</t>
  </si>
  <si>
    <t>300 х 300 х 300</t>
  </si>
  <si>
    <t>300 х 300 х 340</t>
  </si>
  <si>
    <t>прайс</t>
  </si>
  <si>
    <t>800 х 500 х 520-640</t>
  </si>
  <si>
    <t>СТЛн4.4</t>
  </si>
  <si>
    <t>СТЛн4.6</t>
  </si>
  <si>
    <t>СТЛс4.4</t>
  </si>
  <si>
    <t>СТЛс4.6</t>
  </si>
  <si>
    <t>СТЛт4.4</t>
  </si>
  <si>
    <t>СТЛт4.6</t>
  </si>
  <si>
    <t>СТЛс6.4</t>
  </si>
  <si>
    <t>СТЛс6.6</t>
  </si>
  <si>
    <t>СТЛт6.4</t>
  </si>
  <si>
    <t>СТЛт6.6</t>
  </si>
  <si>
    <t>СКМ2.4</t>
  </si>
  <si>
    <t>СКМ2.6</t>
  </si>
  <si>
    <t>СКМ3.4</t>
  </si>
  <si>
    <t>СКМ3.6</t>
  </si>
  <si>
    <t>ТБР1.4</t>
  </si>
  <si>
    <t>ТБР1.6</t>
  </si>
  <si>
    <t>800 х 800 х 640</t>
  </si>
  <si>
    <t>1200 х 600 х 640</t>
  </si>
  <si>
    <t>1800 х 600 х 640</t>
  </si>
  <si>
    <t>1800 х 600 х 760</t>
  </si>
  <si>
    <t>1050 х 300 х 380</t>
  </si>
  <si>
    <t>1050 х 300 х 460</t>
  </si>
  <si>
    <t>1500 х 300 х 380</t>
  </si>
  <si>
    <t>1500 х 300 х 460</t>
  </si>
  <si>
    <t>300 х 300 х 380</t>
  </si>
  <si>
    <t>300 х 300 х 460</t>
  </si>
  <si>
    <t>800 х 800 х 760</t>
  </si>
  <si>
    <t>Тумба для обуви на 7 мест</t>
  </si>
  <si>
    <t>Тумба для обуви на 10 мест</t>
  </si>
  <si>
    <t>Тумба для обуви на 14 мест</t>
  </si>
  <si>
    <t>ТМБв1.7</t>
  </si>
  <si>
    <t>ТМБв1.10</t>
  </si>
  <si>
    <t>ТМБв1.14</t>
  </si>
  <si>
    <t>Тумбы для обуви</t>
  </si>
  <si>
    <t>1455 х 300 х 425</t>
  </si>
  <si>
    <t>1300 х 327 х 570</t>
  </si>
  <si>
    <t>1812 х 327 х 570</t>
  </si>
  <si>
    <t>СТК1.11</t>
  </si>
  <si>
    <t>СТУЛЬЯ УЧЕНИЧЕСКИЕ (НА КВАДРАТНОЙ ТРУБЕ)</t>
  </si>
  <si>
    <t>Комплектующие для стульев ученических</t>
  </si>
  <si>
    <t>Металлокаркас стула ученического на квадратной трубе р.гр.№2</t>
  </si>
  <si>
    <t>Металлокаркас стула ученического на квадратной трубе р.гр.№3</t>
  </si>
  <si>
    <t>Металлокаркас стула ученического на квадратной трубе р.гр.№4</t>
  </si>
  <si>
    <t>Металлокаркас стула ученического на квадратной трубе р.гр.№5</t>
  </si>
  <si>
    <t>Металлокаркас стула ученического на квадратной трубе р.гр.№6</t>
  </si>
  <si>
    <t>Металлокаркас стула ученического на квадратной трубе р.гр.№7</t>
  </si>
  <si>
    <t>Металлокаркас стула ученического регулируемого на квадратной трубе р.гр.№2-4</t>
  </si>
  <si>
    <t>Металлокаркас стула ученического регулируемого на квадратной трубе р.гр.№3-5</t>
  </si>
  <si>
    <t>Металлокаркас стула ученического регулируемого на квадратной трубе р.гр.№4-6</t>
  </si>
  <si>
    <t>Металлокаркас стула ученического регулируемого на квадратной трубе р.гр.№5-7</t>
  </si>
  <si>
    <t>6.</t>
  </si>
  <si>
    <t>ПАРТЫ УЧЕНИЧЕСКИЕ ДЛЯ НАЧАЛЬНЫХ КЛАССОВ (НА КВАДРАТНОЙ ТРУБЕ)</t>
  </si>
  <si>
    <t>6.01.</t>
  </si>
  <si>
    <t>6.02.</t>
  </si>
  <si>
    <t>6.03.</t>
  </si>
  <si>
    <t>6.04.</t>
  </si>
  <si>
    <t>6.05.</t>
  </si>
  <si>
    <t>6.06.</t>
  </si>
  <si>
    <t>6.07.</t>
  </si>
  <si>
    <t>6.08.</t>
  </si>
  <si>
    <t>6.09.</t>
  </si>
  <si>
    <t>6.10.</t>
  </si>
  <si>
    <t>6.11.</t>
  </si>
  <si>
    <t>6.12.</t>
  </si>
  <si>
    <t>6.13.</t>
  </si>
  <si>
    <t>6.14.</t>
  </si>
  <si>
    <t>8.</t>
  </si>
  <si>
    <t>8.01.</t>
  </si>
  <si>
    <t>8.02.</t>
  </si>
  <si>
    <t>8.03.</t>
  </si>
  <si>
    <t>8.04.</t>
  </si>
  <si>
    <t>8.05.</t>
  </si>
  <si>
    <t>8.06.</t>
  </si>
  <si>
    <t>8.07.</t>
  </si>
  <si>
    <t>8.08.</t>
  </si>
  <si>
    <t>8.09.</t>
  </si>
  <si>
    <t>8.10.</t>
  </si>
  <si>
    <t>8.11.</t>
  </si>
  <si>
    <t>8.12.</t>
  </si>
  <si>
    <t>8.13.</t>
  </si>
  <si>
    <t>8.14.</t>
  </si>
  <si>
    <t>8.15.</t>
  </si>
  <si>
    <t>8.16.</t>
  </si>
  <si>
    <t>8.17.</t>
  </si>
  <si>
    <t>8.18.</t>
  </si>
  <si>
    <t>8.19.</t>
  </si>
  <si>
    <t>8.20.</t>
  </si>
  <si>
    <t>8.21.</t>
  </si>
  <si>
    <t>8.22.</t>
  </si>
  <si>
    <t>8.23.</t>
  </si>
  <si>
    <t>8.24.</t>
  </si>
  <si>
    <t>8.25.</t>
  </si>
  <si>
    <t>8.26.</t>
  </si>
  <si>
    <t>8.27.</t>
  </si>
  <si>
    <t>Мебель специализированная корпусная для отдельных кабинетов</t>
  </si>
  <si>
    <t>МЕБЕЛЬ СПЕЦИАЛИЗИРОВАННАЯ ДЛЯ ОТДЕЛЬНЫХ КАБИНЕТОВ (НА КВАДРАТНОЙ ТРУБЕ)</t>
  </si>
  <si>
    <t>Специализированная мебель предназначена для комплектации учебных классов, в которых изучаются отдельные предметы, такие как физика, химия, биология, информатика и т.д. Металлические каркасы спецмебели изготавливаются из профильной трубы и покрываются ударопрочной порошково-полимерной краской с шагреневой структурой. На открытых торцах труб устанавливаются заглушки из ударопрочного полистирола. Все опоры снабжены полимерными подпятниками, предотвращающими порчу напольных покрытий. Крышки лабораторных и демонстрационных столов изготавливаются из ДСП Е1 16мм, облицованного с двух сторон декоративным бумажно-слоистым пластиком 0,6мм. Остальные корпусные детали выполняются из ЛДСтП Е1 16мм. В облицовке торцов используется кромочная лента ПВХ. Крышки лабораторных столов крепятся к металлокаркасам с помощью скрытых металлических футорок без выступающих на рабочей поверхности болтов. Для электропроводки и фиксации к полу в  каркасах предусмотрены отверстия. Все столы для кабинета черчения и рисования оснащаются боковой полкой с  отверстием  под стаканчики с водой, врезным лотком для чертежных принадлежностей, а также зажимами для бумаги и механизмом "Растомат", позволяющим дискретно с небольшим шагом (10 положений) изменять угол наклона крышки от 0 до 75 градусов. В столах для иностранного языка предусмотрены пропуск каналы  и ниши для размещения телефонно-микрофонной гарнитуры, а передняя стенка акустических кабин выполняется из полированного стекла 4мм.</t>
  </si>
  <si>
    <t>МЕБЕЛЬ СПЕЦИАЛИЗИРОВАННАЯ КОРПУСНАЯ ДЛЯ ОТДЕЛЬНЫХ КАБИНЕТОВ</t>
  </si>
  <si>
    <t>Специализированная мебель предназначена для комплектации учебных классов, в которых изучаются отдельные предметы, такие как физика, химия, биология, информатика и т.д. Крышки демонстрационных столов изготавливаются из ДСП Е1 16мм, облицованного с двух сторон декоративным бумажно-слоистым пластиком 0,6мм. Остальные корпусные детали выполняются из ЛДСтП Е1 16мм. В облицовке торцов используется кромочная лента ПВХ. Столы для кабинета химии комплектуются настольным краном и сливной раковиной. Шкафы вытяжные комплектуются настольным краном и сливной раковиной.В столах для иностранного языка предусмотрены пропуск каналы  и ниши для размещения телефонно-микрофонной гарнитуры, а передняя стенка акустических кабин выполняется из полированного стекла 4мм.</t>
  </si>
  <si>
    <t>СТОЛЫ УЧЕНИЧЕСКИЕ (НА КВАДРАТНОЙ ТРУБЕ)</t>
  </si>
  <si>
    <t>11.</t>
  </si>
  <si>
    <t>11.01.</t>
  </si>
  <si>
    <t>11.02.</t>
  </si>
  <si>
    <t>11.03.</t>
  </si>
  <si>
    <t>11.04.</t>
  </si>
  <si>
    <t>11.05.</t>
  </si>
  <si>
    <t>11.06.</t>
  </si>
  <si>
    <t>11.07.</t>
  </si>
  <si>
    <t>11.08.</t>
  </si>
  <si>
    <t>11.09.</t>
  </si>
  <si>
    <t>11.10.</t>
  </si>
  <si>
    <t>11.11.</t>
  </si>
  <si>
    <t>11.12.</t>
  </si>
  <si>
    <t>11.13.</t>
  </si>
  <si>
    <t>11.14.</t>
  </si>
  <si>
    <t>11.15.</t>
  </si>
  <si>
    <t>11.16.</t>
  </si>
  <si>
    <t>11.17.</t>
  </si>
  <si>
    <t>11.18.</t>
  </si>
  <si>
    <t>11.19.</t>
  </si>
  <si>
    <t>11.20.</t>
  </si>
  <si>
    <t>11.21.</t>
  </si>
  <si>
    <t>11.22.</t>
  </si>
  <si>
    <t>12.</t>
  </si>
  <si>
    <t>12.01.</t>
  </si>
  <si>
    <t>12.02.</t>
  </si>
  <si>
    <t>12.03.</t>
  </si>
  <si>
    <t>12.04.</t>
  </si>
  <si>
    <t>12.05.</t>
  </si>
  <si>
    <t>12.06.</t>
  </si>
  <si>
    <t>12.07.</t>
  </si>
  <si>
    <t>12.08.</t>
  </si>
  <si>
    <t>12.09.</t>
  </si>
  <si>
    <t>12.10.</t>
  </si>
  <si>
    <t>12.11.</t>
  </si>
  <si>
    <t>12.12.</t>
  </si>
  <si>
    <t>12.13.</t>
  </si>
  <si>
    <t>12.14.</t>
  </si>
  <si>
    <t>12.15.</t>
  </si>
  <si>
    <t>12.16.</t>
  </si>
  <si>
    <t>12.17.</t>
  </si>
  <si>
    <t>12.18.</t>
  </si>
  <si>
    <t>12.19.</t>
  </si>
  <si>
    <t>12.20.</t>
  </si>
  <si>
    <t>12.21.</t>
  </si>
  <si>
    <t>12.22.</t>
  </si>
  <si>
    <t>12.23.</t>
  </si>
  <si>
    <t>12.24.</t>
  </si>
  <si>
    <t>13.</t>
  </si>
  <si>
    <t>13.01.</t>
  </si>
  <si>
    <t>13.02.</t>
  </si>
  <si>
    <t>13.03.</t>
  </si>
  <si>
    <t>13.04.</t>
  </si>
  <si>
    <t>13.05.</t>
  </si>
  <si>
    <t>13.06.</t>
  </si>
  <si>
    <t>13.07.</t>
  </si>
  <si>
    <t>13.08.</t>
  </si>
  <si>
    <t>13.09.</t>
  </si>
  <si>
    <t>14.</t>
  </si>
  <si>
    <t>14.01.</t>
  </si>
  <si>
    <t>14.02.</t>
  </si>
  <si>
    <t>14.03.</t>
  </si>
  <si>
    <t>14.04.</t>
  </si>
  <si>
    <t>14.05.</t>
  </si>
  <si>
    <t>14.06.</t>
  </si>
  <si>
    <t>14.07.</t>
  </si>
  <si>
    <t>14.08.</t>
  </si>
  <si>
    <t>14.09.</t>
  </si>
  <si>
    <t>14.10.</t>
  </si>
  <si>
    <t>14.11.</t>
  </si>
  <si>
    <t>14.12.</t>
  </si>
  <si>
    <t>15.</t>
  </si>
  <si>
    <t>15.01.</t>
  </si>
  <si>
    <t>15.02.</t>
  </si>
  <si>
    <t>ТРИБУНЫ ДЛЯ ВЫСТУПЛЕНИЙ</t>
  </si>
  <si>
    <t>Трибуны выполняются из ЛДСтП Е1 16мм и облицовываются кромочной лентой ПВХ толщиной 2,0 мм или 0,5 мм.  Крышки крепяться с помощью двухкомпонентных эксцентриковых стяжек.</t>
  </si>
  <si>
    <t>Трибуна напольная</t>
  </si>
  <si>
    <t>ТРБ1</t>
  </si>
  <si>
    <t>650 х 600 х 1300</t>
  </si>
  <si>
    <t>Трибуна настольная</t>
  </si>
  <si>
    <t>ТРН1</t>
  </si>
  <si>
    <t>550 х 450 х 450</t>
  </si>
  <si>
    <t>Мебель специализированная для кабинета информатики</t>
  </si>
  <si>
    <t>8.28.</t>
  </si>
  <si>
    <t>Комплектующие для мебели специализированной</t>
  </si>
  <si>
    <t>Дополнительные опции к мебели специализированной (плюс к стоимости единицы изделия)</t>
  </si>
  <si>
    <t>ПРАЙС-ЛИСТ от 07.06.2021г.</t>
  </si>
  <si>
    <t xml:space="preserve">цена </t>
  </si>
  <si>
    <t>Шкаф вытяжной лабораторный демонстрационный (стекло с 2-х сторон) с вентилятором</t>
  </si>
  <si>
    <t>Шкаф вытяжной лабораторный пристенный (стекло с 1-й стороны) с вентилятором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</si>
</sst>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;#,##0"/>
    <numFmt numFmtId="165" formatCode="###0.00;###0.00"/>
    <numFmt numFmtId="166" formatCode="0."/>
    <numFmt numFmtId="167" formatCode="0.0"/>
  </numFmts>
  <fonts count="69">
    <font>
      <sz val="10"/>
      <color rgb="FF000000"/>
      <name val="Times New Roman"/>
      <family val="0"/>
    </font>
    <font>
      <sz val="11"/>
      <color indexed="8"/>
      <name val="Calibri"/>
      <family val="2"/>
    </font>
    <font>
      <sz val="9"/>
      <name val="Arial Cyr"/>
      <family val="0"/>
    </font>
    <font>
      <b/>
      <sz val="11"/>
      <name val="Arial Cyr"/>
      <family val="0"/>
    </font>
    <font>
      <b/>
      <sz val="11"/>
      <color indexed="9"/>
      <name val="Arial Cyr"/>
      <family val="0"/>
    </font>
    <font>
      <b/>
      <sz val="10"/>
      <name val="Arial Cyr"/>
      <family val="0"/>
    </font>
    <font>
      <sz val="8"/>
      <color indexed="9"/>
      <name val="Arial Cyr"/>
      <family val="0"/>
    </font>
    <font>
      <sz val="10"/>
      <name val="Arial Cyr"/>
      <family val="0"/>
    </font>
    <font>
      <sz val="10"/>
      <color indexed="9"/>
      <name val="Arial Cyr"/>
      <family val="0"/>
    </font>
    <font>
      <i/>
      <sz val="8"/>
      <color indexed="9"/>
      <name val="Arial Cyr"/>
      <family val="0"/>
    </font>
    <font>
      <b/>
      <i/>
      <sz val="10"/>
      <color indexed="9"/>
      <name val="Arial Cyr"/>
      <family val="0"/>
    </font>
    <font>
      <b/>
      <sz val="10"/>
      <color indexed="10"/>
      <name val="Arial Cyr"/>
      <family val="0"/>
    </font>
    <font>
      <i/>
      <sz val="9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9"/>
      <name val="Arial"/>
      <family val="2"/>
    </font>
    <font>
      <sz val="8"/>
      <name val="Arial"/>
      <family val="2"/>
    </font>
    <font>
      <sz val="10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 Cyr"/>
      <family val="0"/>
    </font>
    <font>
      <sz val="10"/>
      <color indexed="8"/>
      <name val="Arial Cyr"/>
      <family val="0"/>
    </font>
    <font>
      <sz val="9"/>
      <color indexed="8"/>
      <name val="Arial"/>
      <family val="2"/>
    </font>
    <font>
      <b/>
      <sz val="12"/>
      <color indexed="9"/>
      <name val="Arial"/>
      <family val="2"/>
    </font>
    <font>
      <b/>
      <sz val="11"/>
      <color indexed="10"/>
      <name val="Times New Roman"/>
      <family val="1"/>
    </font>
    <font>
      <sz val="8"/>
      <color indexed="9"/>
      <name val="Arial"/>
      <family val="2"/>
    </font>
    <font>
      <b/>
      <sz val="8"/>
      <color indexed="8"/>
      <name val="Calibri"/>
      <family val="0"/>
    </font>
    <font>
      <b/>
      <u val="single"/>
      <sz val="11"/>
      <color indexed="30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Arial Cyr"/>
      <family val="0"/>
    </font>
    <font>
      <sz val="10"/>
      <color rgb="FF000000"/>
      <name val="Arial Cyr"/>
      <family val="0"/>
    </font>
    <font>
      <sz val="9"/>
      <color rgb="FF000000"/>
      <name val="Arial"/>
      <family val="2"/>
    </font>
    <font>
      <b/>
      <sz val="11"/>
      <color rgb="FFFF0000"/>
      <name val="Times New Roman"/>
      <family val="1"/>
    </font>
    <font>
      <b/>
      <sz val="11"/>
      <color rgb="FFFFFFFF"/>
      <name val="Arial Cyr"/>
      <family val="0"/>
    </font>
    <font>
      <b/>
      <sz val="12"/>
      <color rgb="FFFFFFFF"/>
      <name val="Arial"/>
      <family val="2"/>
    </font>
    <font>
      <sz val="10"/>
      <color rgb="FFFFFFFF"/>
      <name val="Arial Cyr"/>
      <family val="0"/>
    </font>
    <font>
      <sz val="8"/>
      <color rgb="FFFFFFFF"/>
      <name val="Arial"/>
      <family val="2"/>
    </font>
    <font>
      <b/>
      <sz val="12"/>
      <color theme="0"/>
      <name val="Arial"/>
      <family val="2"/>
    </font>
    <font>
      <sz val="8"/>
      <color rgb="FFFFFFFF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CCE9AC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/>
      <right/>
      <top style="thin"/>
      <bottom style="thin"/>
    </border>
    <border>
      <left style="thin"/>
      <right style="thin">
        <color rgb="FF000000"/>
      </right>
      <top style="thin">
        <color rgb="FF000000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>
        <color rgb="FF000000"/>
      </right>
      <top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/>
    </border>
    <border>
      <left style="medium"/>
      <right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 style="thin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medium"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>
        <color rgb="FF000000"/>
      </top>
      <bottom style="thin">
        <color rgb="FF000000"/>
      </bottom>
    </border>
    <border>
      <left/>
      <right style="thin"/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medium"/>
      <right/>
      <top style="thin">
        <color rgb="FF000000"/>
      </top>
      <bottom/>
    </border>
    <border>
      <left style="medium"/>
      <right/>
      <top style="medium"/>
      <bottom style="thin">
        <color rgb="FF000000"/>
      </bottom>
    </border>
    <border>
      <left/>
      <right/>
      <top style="medium"/>
      <bottom style="thin">
        <color rgb="FF000000"/>
      </bottom>
    </border>
    <border>
      <left/>
      <right style="thin">
        <color rgb="FF000000"/>
      </right>
      <top style="medium"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>
        <color rgb="FF000000"/>
      </right>
      <top style="thin"/>
      <bottom/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62">
    <xf numFmtId="0" fontId="0" fillId="0" borderId="0" xfId="0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165" fontId="59" fillId="0" borderId="10" xfId="0" applyNumberFormat="1" applyFont="1" applyFill="1" applyBorder="1" applyAlignment="1">
      <alignment horizontal="center" vertical="top" wrapText="1"/>
    </xf>
    <xf numFmtId="0" fontId="60" fillId="0" borderId="10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center" vertical="top" wrapText="1"/>
    </xf>
    <xf numFmtId="165" fontId="59" fillId="0" borderId="11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center" vertical="top" wrapText="1"/>
    </xf>
    <xf numFmtId="165" fontId="59" fillId="0" borderId="12" xfId="0" applyNumberFormat="1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center" vertical="top" wrapText="1"/>
    </xf>
    <xf numFmtId="165" fontId="59" fillId="0" borderId="13" xfId="0" applyNumberFormat="1" applyFont="1" applyFill="1" applyBorder="1" applyAlignment="1">
      <alignment horizontal="center" vertical="top" wrapText="1"/>
    </xf>
    <xf numFmtId="0" fontId="60" fillId="0" borderId="13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center" vertical="top" wrapText="1"/>
    </xf>
    <xf numFmtId="2" fontId="59" fillId="0" borderId="12" xfId="0" applyNumberFormat="1" applyFont="1" applyBorder="1" applyAlignment="1">
      <alignment horizontal="center" vertical="top"/>
    </xf>
    <xf numFmtId="0" fontId="2" fillId="0" borderId="15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2" fontId="2" fillId="0" borderId="12" xfId="0" applyNumberFormat="1" applyFont="1" applyBorder="1" applyAlignment="1">
      <alignment horizontal="center" vertical="top"/>
    </xf>
    <xf numFmtId="0" fontId="2" fillId="0" borderId="12" xfId="0" applyFont="1" applyBorder="1" applyAlignment="1">
      <alignment horizontal="center"/>
    </xf>
    <xf numFmtId="2" fontId="61" fillId="0" borderId="12" xfId="0" applyNumberFormat="1" applyFont="1" applyBorder="1" applyAlignment="1">
      <alignment horizontal="center" vertical="top" shrinkToFit="1"/>
    </xf>
    <xf numFmtId="165" fontId="59" fillId="0" borderId="10" xfId="0" applyNumberFormat="1" applyFont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top" wrapText="1"/>
    </xf>
    <xf numFmtId="2" fontId="0" fillId="0" borderId="0" xfId="0" applyNumberFormat="1" applyFill="1" applyBorder="1" applyAlignment="1">
      <alignment horizontal="left" vertical="top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center" vertical="top" wrapText="1"/>
    </xf>
    <xf numFmtId="165" fontId="59" fillId="0" borderId="13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65" fontId="59" fillId="0" borderId="0" xfId="0" applyNumberFormat="1" applyFont="1" applyFill="1" applyBorder="1" applyAlignment="1">
      <alignment horizontal="center" vertical="top" wrapText="1"/>
    </xf>
    <xf numFmtId="2" fontId="59" fillId="0" borderId="0" xfId="0" applyNumberFormat="1" applyFont="1" applyBorder="1" applyAlignment="1">
      <alignment horizontal="center" vertical="top"/>
    </xf>
    <xf numFmtId="0" fontId="2" fillId="0" borderId="12" xfId="0" applyFont="1" applyBorder="1" applyAlignment="1">
      <alignment vertical="top" wrapText="1"/>
    </xf>
    <xf numFmtId="0" fontId="15" fillId="0" borderId="0" xfId="0" applyFont="1" applyBorder="1" applyAlignment="1">
      <alignment horizontal="right" vertical="top" wrapText="1"/>
    </xf>
    <xf numFmtId="165" fontId="59" fillId="0" borderId="0" xfId="0" applyNumberFormat="1" applyFont="1" applyBorder="1" applyAlignment="1">
      <alignment horizontal="center" vertical="top" wrapText="1"/>
    </xf>
    <xf numFmtId="2" fontId="59" fillId="0" borderId="19" xfId="0" applyNumberFormat="1" applyFont="1" applyBorder="1" applyAlignment="1">
      <alignment horizontal="center" vertical="top"/>
    </xf>
    <xf numFmtId="0" fontId="2" fillId="0" borderId="20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horizontal="center" vertical="top" wrapText="1"/>
    </xf>
    <xf numFmtId="2" fontId="59" fillId="0" borderId="20" xfId="0" applyNumberFormat="1" applyFont="1" applyBorder="1" applyAlignment="1">
      <alignment horizontal="center" vertical="top"/>
    </xf>
    <xf numFmtId="0" fontId="2" fillId="0" borderId="21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horizontal="center" vertical="top" wrapText="1"/>
    </xf>
    <xf numFmtId="2" fontId="59" fillId="0" borderId="21" xfId="0" applyNumberFormat="1" applyFont="1" applyBorder="1" applyAlignment="1">
      <alignment horizontal="center" vertical="top"/>
    </xf>
    <xf numFmtId="0" fontId="2" fillId="0" borderId="22" xfId="0" applyFont="1" applyFill="1" applyBorder="1" applyAlignment="1">
      <alignment horizontal="left" vertical="top" wrapText="1"/>
    </xf>
    <xf numFmtId="0" fontId="2" fillId="0" borderId="22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left" vertical="top"/>
    </xf>
    <xf numFmtId="14" fontId="0" fillId="0" borderId="0" xfId="0" applyNumberFormat="1" applyFill="1" applyBorder="1" applyAlignment="1">
      <alignment horizontal="left" vertical="top"/>
    </xf>
    <xf numFmtId="0" fontId="62" fillId="0" borderId="0" xfId="0" applyFont="1" applyFill="1" applyBorder="1" applyAlignment="1">
      <alignment horizontal="left" vertical="top"/>
    </xf>
    <xf numFmtId="0" fontId="0" fillId="0" borderId="23" xfId="0" applyFill="1" applyBorder="1" applyAlignment="1">
      <alignment horizontal="left" vertical="top"/>
    </xf>
    <xf numFmtId="14" fontId="0" fillId="0" borderId="23" xfId="0" applyNumberFormat="1" applyFill="1" applyBorder="1" applyAlignment="1">
      <alignment horizontal="left" vertical="top"/>
    </xf>
    <xf numFmtId="0" fontId="62" fillId="0" borderId="24" xfId="0" applyFont="1" applyFill="1" applyBorder="1" applyAlignment="1">
      <alignment horizontal="left" vertical="top"/>
    </xf>
    <xf numFmtId="164" fontId="59" fillId="0" borderId="25" xfId="0" applyNumberFormat="1" applyFont="1" applyFill="1" applyBorder="1" applyAlignment="1">
      <alignment horizontal="right" wrapText="1"/>
    </xf>
    <xf numFmtId="2" fontId="0" fillId="0" borderId="0" xfId="0" applyNumberFormat="1" applyBorder="1" applyAlignment="1">
      <alignment horizontal="left" vertical="top"/>
    </xf>
    <xf numFmtId="1" fontId="62" fillId="0" borderId="26" xfId="0" applyNumberFormat="1" applyFont="1" applyFill="1" applyBorder="1" applyAlignment="1">
      <alignment horizontal="left" vertical="top"/>
    </xf>
    <xf numFmtId="164" fontId="59" fillId="0" borderId="27" xfId="0" applyNumberFormat="1" applyFont="1" applyFill="1" applyBorder="1" applyAlignment="1">
      <alignment horizontal="right" wrapText="1"/>
    </xf>
    <xf numFmtId="164" fontId="59" fillId="0" borderId="28" xfId="0" applyNumberFormat="1" applyFont="1" applyFill="1" applyBorder="1" applyAlignment="1">
      <alignment horizontal="right" wrapText="1"/>
    </xf>
    <xf numFmtId="164" fontId="59" fillId="0" borderId="29" xfId="0" applyNumberFormat="1" applyFont="1" applyFill="1" applyBorder="1" applyAlignment="1">
      <alignment horizontal="right" wrapText="1"/>
    </xf>
    <xf numFmtId="164" fontId="59" fillId="0" borderId="30" xfId="0" applyNumberFormat="1" applyFont="1" applyFill="1" applyBorder="1" applyAlignment="1">
      <alignment horizontal="right" wrapText="1"/>
    </xf>
    <xf numFmtId="164" fontId="63" fillId="33" borderId="27" xfId="0" applyNumberFormat="1" applyFont="1" applyFill="1" applyBorder="1" applyAlignment="1">
      <alignment horizontal="right" vertical="top" wrapText="1"/>
    </xf>
    <xf numFmtId="0" fontId="2" fillId="0" borderId="27" xfId="0" applyFont="1" applyBorder="1" applyAlignment="1">
      <alignment horizontal="right"/>
    </xf>
    <xf numFmtId="0" fontId="2" fillId="0" borderId="31" xfId="0" applyFont="1" applyBorder="1" applyAlignment="1">
      <alignment horizontal="right"/>
    </xf>
    <xf numFmtId="0" fontId="2" fillId="0" borderId="32" xfId="0" applyFont="1" applyBorder="1" applyAlignment="1">
      <alignment horizontal="right"/>
    </xf>
    <xf numFmtId="0" fontId="2" fillId="0" borderId="33" xfId="0" applyFont="1" applyBorder="1" applyAlignment="1">
      <alignment horizontal="right"/>
    </xf>
    <xf numFmtId="0" fontId="2" fillId="0" borderId="34" xfId="0" applyFont="1" applyBorder="1" applyAlignment="1">
      <alignment horizontal="right"/>
    </xf>
    <xf numFmtId="164" fontId="63" fillId="33" borderId="32" xfId="0" applyNumberFormat="1" applyFont="1" applyFill="1" applyBorder="1" applyAlignment="1">
      <alignment horizontal="right" vertical="top" wrapText="1"/>
    </xf>
    <xf numFmtId="164" fontId="59" fillId="0" borderId="33" xfId="0" applyNumberFormat="1" applyFont="1" applyFill="1" applyBorder="1" applyAlignment="1">
      <alignment horizontal="right" wrapText="1"/>
    </xf>
    <xf numFmtId="14" fontId="0" fillId="0" borderId="0" xfId="0" applyNumberFormat="1" applyBorder="1" applyAlignment="1">
      <alignment horizontal="center"/>
    </xf>
    <xf numFmtId="17" fontId="2" fillId="0" borderId="27" xfId="0" applyNumberFormat="1" applyFont="1" applyBorder="1" applyAlignment="1">
      <alignment horizontal="right"/>
    </xf>
    <xf numFmtId="0" fontId="2" fillId="0" borderId="35" xfId="0" applyFont="1" applyBorder="1" applyAlignment="1">
      <alignment horizontal="right"/>
    </xf>
    <xf numFmtId="166" fontId="64" fillId="33" borderId="27" xfId="0" applyNumberFormat="1" applyFont="1" applyFill="1" applyBorder="1" applyAlignment="1">
      <alignment horizontal="right" vertical="top" shrinkToFit="1"/>
    </xf>
    <xf numFmtId="0" fontId="15" fillId="0" borderId="27" xfId="0" applyFont="1" applyBorder="1" applyAlignment="1">
      <alignment horizontal="right" vertical="top" wrapText="1"/>
    </xf>
    <xf numFmtId="0" fontId="15" fillId="0" borderId="36" xfId="0" applyFont="1" applyBorder="1" applyAlignment="1">
      <alignment horizontal="right" vertical="top" wrapText="1"/>
    </xf>
    <xf numFmtId="0" fontId="2" fillId="0" borderId="37" xfId="0" applyFont="1" applyBorder="1" applyAlignment="1">
      <alignment vertical="top" wrapText="1"/>
    </xf>
    <xf numFmtId="0" fontId="2" fillId="0" borderId="38" xfId="0" applyFont="1" applyBorder="1" applyAlignment="1">
      <alignment horizontal="center" vertical="top" wrapText="1"/>
    </xf>
    <xf numFmtId="2" fontId="59" fillId="0" borderId="37" xfId="0" applyNumberFormat="1" applyFont="1" applyBorder="1" applyAlignment="1">
      <alignment horizontal="center" vertical="top"/>
    </xf>
    <xf numFmtId="165" fontId="59" fillId="0" borderId="38" xfId="0" applyNumberFormat="1" applyFont="1" applyBorder="1" applyAlignment="1">
      <alignment horizontal="center" vertical="top" wrapText="1"/>
    </xf>
    <xf numFmtId="0" fontId="0" fillId="0" borderId="39" xfId="0" applyBorder="1" applyAlignment="1">
      <alignment horizontal="left" vertical="top"/>
    </xf>
    <xf numFmtId="0" fontId="0" fillId="0" borderId="39" xfId="0" applyFill="1" applyBorder="1" applyAlignment="1">
      <alignment horizontal="left" vertical="top"/>
    </xf>
    <xf numFmtId="1" fontId="62" fillId="0" borderId="40" xfId="0" applyNumberFormat="1" applyFont="1" applyFill="1" applyBorder="1" applyAlignment="1">
      <alignment horizontal="left" vertical="top"/>
    </xf>
    <xf numFmtId="0" fontId="65" fillId="34" borderId="27" xfId="0" applyFont="1" applyFill="1" applyBorder="1" applyAlignment="1">
      <alignment horizontal="left" vertical="top" wrapText="1"/>
    </xf>
    <xf numFmtId="0" fontId="7" fillId="34" borderId="12" xfId="0" applyFont="1" applyFill="1" applyBorder="1" applyAlignment="1">
      <alignment horizontal="left" vertical="top" wrapText="1"/>
    </xf>
    <xf numFmtId="0" fontId="66" fillId="35" borderId="30" xfId="0" applyFont="1" applyFill="1" applyBorder="1" applyAlignment="1">
      <alignment horizontal="left" vertical="top" wrapText="1"/>
    </xf>
    <xf numFmtId="0" fontId="16" fillId="35" borderId="21" xfId="0" applyFont="1" applyFill="1" applyBorder="1" applyAlignment="1">
      <alignment horizontal="left" vertical="top" wrapText="1"/>
    </xf>
    <xf numFmtId="0" fontId="16" fillId="35" borderId="41" xfId="0" applyFont="1" applyFill="1" applyBorder="1" applyAlignment="1">
      <alignment horizontal="left" vertical="top" wrapText="1"/>
    </xf>
    <xf numFmtId="0" fontId="67" fillId="33" borderId="17" xfId="0" applyFont="1" applyFill="1" applyBorder="1" applyAlignment="1">
      <alignment horizontal="left" vertical="top" wrapText="1"/>
    </xf>
    <xf numFmtId="0" fontId="67" fillId="33" borderId="21" xfId="0" applyFont="1" applyFill="1" applyBorder="1" applyAlignment="1">
      <alignment horizontal="left" vertical="top" wrapText="1"/>
    </xf>
    <xf numFmtId="0" fontId="63" fillId="33" borderId="42" xfId="0" applyFont="1" applyFill="1" applyBorder="1" applyAlignment="1">
      <alignment horizontal="left" vertical="top" wrapText="1"/>
    </xf>
    <xf numFmtId="0" fontId="3" fillId="33" borderId="42" xfId="0" applyFont="1" applyFill="1" applyBorder="1" applyAlignment="1">
      <alignment horizontal="left" vertical="top" wrapText="1"/>
    </xf>
    <xf numFmtId="0" fontId="68" fillId="35" borderId="43" xfId="0" applyFont="1" applyFill="1" applyBorder="1" applyAlignment="1">
      <alignment horizontal="left" vertical="top" wrapText="1"/>
    </xf>
    <xf numFmtId="0" fontId="60" fillId="35" borderId="44" xfId="0" applyFont="1" applyFill="1" applyBorder="1" applyAlignment="1">
      <alignment horizontal="left" vertical="top" wrapText="1"/>
    </xf>
    <xf numFmtId="0" fontId="60" fillId="35" borderId="45" xfId="0" applyFont="1" applyFill="1" applyBorder="1" applyAlignment="1">
      <alignment horizontal="left" vertical="top" wrapText="1"/>
    </xf>
    <xf numFmtId="0" fontId="63" fillId="33" borderId="12" xfId="0" applyFont="1" applyFill="1" applyBorder="1" applyAlignment="1">
      <alignment horizontal="left" vertical="top" wrapText="1"/>
    </xf>
    <xf numFmtId="0" fontId="3" fillId="33" borderId="12" xfId="0" applyFont="1" applyFill="1" applyBorder="1" applyAlignment="1">
      <alignment horizontal="left" vertical="top" wrapText="1"/>
    </xf>
    <xf numFmtId="0" fontId="7" fillId="34" borderId="46" xfId="0" applyFont="1" applyFill="1" applyBorder="1" applyAlignment="1">
      <alignment horizontal="left" vertical="top" wrapText="1"/>
    </xf>
    <xf numFmtId="0" fontId="7" fillId="34" borderId="47" xfId="0" applyFont="1" applyFill="1" applyBorder="1" applyAlignment="1">
      <alignment horizontal="left" vertical="top" wrapText="1"/>
    </xf>
    <xf numFmtId="0" fontId="7" fillId="34" borderId="48" xfId="0" applyFont="1" applyFill="1" applyBorder="1" applyAlignment="1">
      <alignment horizontal="left" vertical="top" wrapText="1"/>
    </xf>
    <xf numFmtId="0" fontId="63" fillId="33" borderId="17" xfId="0" applyFont="1" applyFill="1" applyBorder="1" applyAlignment="1">
      <alignment horizontal="left" vertical="top" wrapText="1"/>
    </xf>
    <xf numFmtId="0" fontId="63" fillId="33" borderId="21" xfId="0" applyFont="1" applyFill="1" applyBorder="1" applyAlignment="1">
      <alignment horizontal="left" vertical="top" wrapText="1"/>
    </xf>
    <xf numFmtId="0" fontId="63" fillId="33" borderId="41" xfId="0" applyFont="1" applyFill="1" applyBorder="1" applyAlignment="1">
      <alignment horizontal="left" vertical="top" wrapText="1"/>
    </xf>
    <xf numFmtId="0" fontId="60" fillId="35" borderId="27" xfId="0" applyFont="1" applyFill="1" applyBorder="1" applyAlignment="1">
      <alignment horizontal="left" vertical="top" wrapText="1"/>
    </xf>
    <xf numFmtId="0" fontId="60" fillId="35" borderId="12" xfId="0" applyFont="1" applyFill="1" applyBorder="1" applyAlignment="1">
      <alignment horizontal="left" vertical="top" wrapText="1"/>
    </xf>
    <xf numFmtId="0" fontId="7" fillId="34" borderId="43" xfId="0" applyFont="1" applyFill="1" applyBorder="1" applyAlignment="1">
      <alignment horizontal="left" vertical="top" wrapText="1"/>
    </xf>
    <xf numFmtId="0" fontId="7" fillId="34" borderId="44" xfId="0" applyFont="1" applyFill="1" applyBorder="1" applyAlignment="1">
      <alignment horizontal="left" vertical="top" wrapText="1"/>
    </xf>
    <xf numFmtId="0" fontId="7" fillId="34" borderId="45" xfId="0" applyFont="1" applyFill="1" applyBorder="1" applyAlignment="1">
      <alignment horizontal="left" vertical="top" wrapText="1"/>
    </xf>
    <xf numFmtId="0" fontId="65" fillId="34" borderId="46" xfId="0" applyFont="1" applyFill="1" applyBorder="1" applyAlignment="1">
      <alignment horizontal="left" vertical="top" wrapText="1"/>
    </xf>
    <xf numFmtId="0" fontId="60" fillId="34" borderId="27" xfId="0" applyFont="1" applyFill="1" applyBorder="1" applyAlignment="1">
      <alignment horizontal="left" vertical="top" wrapText="1"/>
    </xf>
    <xf numFmtId="0" fontId="60" fillId="34" borderId="12" xfId="0" applyFont="1" applyFill="1" applyBorder="1" applyAlignment="1">
      <alignment horizontal="left" vertical="top" wrapText="1"/>
    </xf>
    <xf numFmtId="0" fontId="2" fillId="0" borderId="49" xfId="0" applyFont="1" applyFill="1" applyBorder="1" applyAlignment="1">
      <alignment horizontal="left" vertical="top" wrapText="1"/>
    </xf>
    <xf numFmtId="0" fontId="2" fillId="0" borderId="47" xfId="0" applyFont="1" applyFill="1" applyBorder="1" applyAlignment="1">
      <alignment horizontal="left" vertical="top" wrapText="1"/>
    </xf>
    <xf numFmtId="0" fontId="2" fillId="0" borderId="50" xfId="0" applyFont="1" applyFill="1" applyBorder="1" applyAlignment="1">
      <alignment horizontal="left" vertical="top" wrapText="1"/>
    </xf>
    <xf numFmtId="0" fontId="65" fillId="34" borderId="33" xfId="0" applyFont="1" applyFill="1" applyBorder="1" applyAlignment="1">
      <alignment horizontal="left" vertical="top" wrapText="1"/>
    </xf>
    <xf numFmtId="0" fontId="65" fillId="34" borderId="0" xfId="0" applyFont="1" applyFill="1" applyBorder="1" applyAlignment="1">
      <alignment horizontal="left" vertical="top" wrapText="1"/>
    </xf>
    <xf numFmtId="0" fontId="65" fillId="34" borderId="51" xfId="0" applyFont="1" applyFill="1" applyBorder="1" applyAlignment="1">
      <alignment horizontal="left" vertical="top" wrapText="1"/>
    </xf>
    <xf numFmtId="0" fontId="7" fillId="34" borderId="51" xfId="0" applyFont="1" applyFill="1" applyBorder="1" applyAlignment="1">
      <alignment horizontal="left" vertical="top" wrapText="1"/>
    </xf>
    <xf numFmtId="0" fontId="63" fillId="33" borderId="14" xfId="0" applyFont="1" applyFill="1" applyBorder="1" applyAlignment="1">
      <alignment horizontal="left" vertical="top" wrapText="1"/>
    </xf>
    <xf numFmtId="0" fontId="3" fillId="33" borderId="47" xfId="0" applyFont="1" applyFill="1" applyBorder="1" applyAlignment="1">
      <alignment horizontal="left" vertical="top" wrapText="1"/>
    </xf>
    <xf numFmtId="0" fontId="3" fillId="33" borderId="48" xfId="0" applyFont="1" applyFill="1" applyBorder="1" applyAlignment="1">
      <alignment horizontal="left" vertical="top" wrapText="1"/>
    </xf>
    <xf numFmtId="0" fontId="60" fillId="35" borderId="52" xfId="0" applyFont="1" applyFill="1" applyBorder="1" applyAlignment="1">
      <alignment horizontal="left" vertical="top" wrapText="1"/>
    </xf>
    <xf numFmtId="0" fontId="60" fillId="35" borderId="53" xfId="0" applyFont="1" applyFill="1" applyBorder="1" applyAlignment="1">
      <alignment horizontal="left" vertical="top" wrapText="1"/>
    </xf>
    <xf numFmtId="0" fontId="7" fillId="34" borderId="54" xfId="0" applyFont="1" applyFill="1" applyBorder="1" applyAlignment="1">
      <alignment horizontal="left" vertical="top" wrapText="1"/>
    </xf>
    <xf numFmtId="0" fontId="7" fillId="34" borderId="52" xfId="0" applyFont="1" applyFill="1" applyBorder="1" applyAlignment="1">
      <alignment horizontal="left" vertical="top" wrapText="1"/>
    </xf>
    <xf numFmtId="0" fontId="7" fillId="34" borderId="27" xfId="0" applyFont="1" applyFill="1" applyBorder="1" applyAlignment="1">
      <alignment horizontal="left" vertical="top" wrapText="1"/>
    </xf>
    <xf numFmtId="0" fontId="7" fillId="34" borderId="55" xfId="0" applyFont="1" applyFill="1" applyBorder="1" applyAlignment="1">
      <alignment horizontal="left" vertical="top" wrapText="1"/>
    </xf>
    <xf numFmtId="0" fontId="7" fillId="34" borderId="56" xfId="0" applyFont="1" applyFill="1" applyBorder="1" applyAlignment="1">
      <alignment horizontal="left" vertical="top" wrapText="1"/>
    </xf>
    <xf numFmtId="0" fontId="7" fillId="34" borderId="57" xfId="0" applyFont="1" applyFill="1" applyBorder="1" applyAlignment="1">
      <alignment horizontal="left" vertical="top" wrapText="1"/>
    </xf>
    <xf numFmtId="0" fontId="7" fillId="34" borderId="33" xfId="0" applyFont="1" applyFill="1" applyBorder="1" applyAlignment="1">
      <alignment horizontal="left" vertical="top" wrapText="1"/>
    </xf>
    <xf numFmtId="0" fontId="7" fillId="34" borderId="0" xfId="0" applyFont="1" applyFill="1" applyBorder="1" applyAlignment="1">
      <alignment horizontal="left" vertical="top" wrapText="1"/>
    </xf>
    <xf numFmtId="0" fontId="7" fillId="34" borderId="58" xfId="0" applyFont="1" applyFill="1" applyBorder="1" applyAlignment="1">
      <alignment horizontal="left" vertical="top" wrapText="1"/>
    </xf>
    <xf numFmtId="0" fontId="7" fillId="34" borderId="59" xfId="0" applyFont="1" applyFill="1" applyBorder="1" applyAlignment="1">
      <alignment horizontal="left" vertical="top" wrapText="1"/>
    </xf>
    <xf numFmtId="0" fontId="7" fillId="34" borderId="60" xfId="0" applyFont="1" applyFill="1" applyBorder="1" applyAlignment="1">
      <alignment horizontal="left" vertical="top" wrapText="1"/>
    </xf>
    <xf numFmtId="0" fontId="60" fillId="35" borderId="30" xfId="0" applyFont="1" applyFill="1" applyBorder="1" applyAlignment="1">
      <alignment horizontal="left" vertical="top" wrapText="1"/>
    </xf>
    <xf numFmtId="0" fontId="60" fillId="35" borderId="21" xfId="0" applyFont="1" applyFill="1" applyBorder="1" applyAlignment="1">
      <alignment horizontal="left" vertical="top" wrapText="1"/>
    </xf>
    <xf numFmtId="0" fontId="60" fillId="35" borderId="41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48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52" xfId="0" applyFont="1" applyFill="1" applyBorder="1" applyAlignment="1">
      <alignment horizontal="left" vertical="top" wrapText="1"/>
    </xf>
    <xf numFmtId="0" fontId="2" fillId="0" borderId="53" xfId="0" applyFont="1" applyFill="1" applyBorder="1" applyAlignment="1">
      <alignment horizontal="left" vertical="top" wrapText="1"/>
    </xf>
    <xf numFmtId="0" fontId="5" fillId="34" borderId="46" xfId="0" applyFont="1" applyFill="1" applyBorder="1" applyAlignment="1">
      <alignment horizontal="left" vertical="top" wrapText="1"/>
    </xf>
    <xf numFmtId="0" fontId="5" fillId="34" borderId="47" xfId="0" applyFont="1" applyFill="1" applyBorder="1" applyAlignment="1">
      <alignment horizontal="left" vertical="top" wrapText="1"/>
    </xf>
    <xf numFmtId="0" fontId="5" fillId="34" borderId="48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13" fillId="35" borderId="27" xfId="0" applyFont="1" applyFill="1" applyBorder="1" applyAlignment="1">
      <alignment horizontal="left" vertical="top" wrapText="1"/>
    </xf>
    <xf numFmtId="0" fontId="13" fillId="35" borderId="12" xfId="0" applyFont="1" applyFill="1" applyBorder="1" applyAlignment="1">
      <alignment horizontal="left" vertical="top" wrapText="1"/>
    </xf>
    <xf numFmtId="0" fontId="63" fillId="34" borderId="19" xfId="0" applyFont="1" applyFill="1" applyBorder="1" applyAlignment="1">
      <alignment horizontal="center" vertical="top" wrapText="1"/>
    </xf>
    <xf numFmtId="0" fontId="3" fillId="34" borderId="19" xfId="0" applyFont="1" applyFill="1" applyBorder="1" applyAlignment="1">
      <alignment horizontal="center" vertical="top" wrapText="1"/>
    </xf>
    <xf numFmtId="0" fontId="60" fillId="36" borderId="61" xfId="0" applyFont="1" applyFill="1" applyBorder="1" applyAlignment="1">
      <alignment horizontal="center" vertical="center" wrapText="1"/>
    </xf>
    <xf numFmtId="0" fontId="5" fillId="36" borderId="62" xfId="0" applyFont="1" applyFill="1" applyBorder="1" applyAlignment="1">
      <alignment horizontal="center" vertical="center" wrapText="1"/>
    </xf>
    <xf numFmtId="0" fontId="60" fillId="36" borderId="62" xfId="0" applyFont="1" applyFill="1" applyBorder="1" applyAlignment="1">
      <alignment horizontal="center" vertical="center" wrapText="1"/>
    </xf>
    <xf numFmtId="164" fontId="63" fillId="33" borderId="25" xfId="0" applyNumberFormat="1" applyFont="1" applyFill="1" applyBorder="1" applyAlignment="1">
      <alignment horizontal="right" vertical="top" wrapText="1"/>
    </xf>
    <xf numFmtId="0" fontId="62" fillId="0" borderId="26" xfId="0" applyFont="1" applyFill="1" applyBorder="1" applyAlignment="1">
      <alignment horizontal="left" vertical="top"/>
    </xf>
    <xf numFmtId="0" fontId="60" fillId="35" borderId="54" xfId="0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www.uch-mebel.com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7"/>
  <sheetViews>
    <sheetView tabSelected="1" zoomScalePageLayoutView="0" workbookViewId="0" topLeftCell="B220">
      <selection activeCell="R238" sqref="R238"/>
    </sheetView>
  </sheetViews>
  <sheetFormatPr defaultColWidth="9.33203125" defaultRowHeight="12.75"/>
  <cols>
    <col min="1" max="1" width="5.83203125" style="0" customWidth="1"/>
    <col min="2" max="2" width="56.83203125" style="0" customWidth="1"/>
    <col min="3" max="3" width="14" style="0" customWidth="1"/>
    <col min="4" max="4" width="21.16015625" style="0" customWidth="1"/>
    <col min="5" max="5" width="10.5" style="0" hidden="1" customWidth="1"/>
    <col min="6" max="6" width="3.33203125" style="0" hidden="1" customWidth="1"/>
    <col min="7" max="7" width="0" style="0" hidden="1" customWidth="1"/>
    <col min="8" max="10" width="8.83203125" style="0" hidden="1" customWidth="1"/>
    <col min="11" max="11" width="15.16015625" style="0" hidden="1" customWidth="1"/>
    <col min="12" max="12" width="14.66015625" style="0" hidden="1" customWidth="1"/>
    <col min="13" max="13" width="13.83203125" style="0" hidden="1" customWidth="1"/>
    <col min="14" max="14" width="15" style="0" hidden="1" customWidth="1"/>
    <col min="15" max="15" width="14.5" style="0" hidden="1" customWidth="1"/>
    <col min="16" max="16" width="14.16015625" style="0" hidden="1" customWidth="1"/>
    <col min="17" max="17" width="0" style="0" hidden="1" customWidth="1"/>
    <col min="18" max="18" width="8.83203125" style="57" customWidth="1"/>
  </cols>
  <sheetData>
    <row r="1" spans="1:5" ht="13.5" customHeight="1" thickBot="1">
      <c r="A1" s="154" t="s">
        <v>660</v>
      </c>
      <c r="B1" s="155"/>
      <c r="C1" s="155"/>
      <c r="D1" s="155"/>
      <c r="E1" s="155"/>
    </row>
    <row r="2" spans="1:18" ht="26.25">
      <c r="A2" s="156" t="s">
        <v>48</v>
      </c>
      <c r="B2" s="157" t="s">
        <v>49</v>
      </c>
      <c r="C2" s="157" t="s">
        <v>50</v>
      </c>
      <c r="D2" s="158" t="s">
        <v>51</v>
      </c>
      <c r="E2" s="158" t="s">
        <v>52</v>
      </c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60"/>
    </row>
    <row r="3" spans="1:18" ht="13.5">
      <c r="A3" s="159" t="s">
        <v>0</v>
      </c>
      <c r="B3" s="124" t="s">
        <v>573</v>
      </c>
      <c r="C3" s="125"/>
      <c r="D3" s="125"/>
      <c r="E3" s="126"/>
      <c r="R3" s="160"/>
    </row>
    <row r="4" spans="1:18" ht="94.5" customHeight="1" thickBot="1">
      <c r="A4" s="161" t="s">
        <v>53</v>
      </c>
      <c r="B4" s="127"/>
      <c r="C4" s="127"/>
      <c r="D4" s="127"/>
      <c r="E4" s="128"/>
      <c r="R4" s="160" t="s">
        <v>661</v>
      </c>
    </row>
    <row r="5" spans="1:18" ht="13.5">
      <c r="A5" s="132" t="s">
        <v>54</v>
      </c>
      <c r="B5" s="133"/>
      <c r="C5" s="133"/>
      <c r="D5" s="133"/>
      <c r="E5" s="134"/>
      <c r="F5" s="58"/>
      <c r="G5" s="58"/>
      <c r="H5" s="58" t="s">
        <v>472</v>
      </c>
      <c r="I5" s="58"/>
      <c r="J5" s="58"/>
      <c r="K5" s="58"/>
      <c r="L5" s="59">
        <v>44342</v>
      </c>
      <c r="M5" s="59">
        <v>44354</v>
      </c>
      <c r="N5" s="58"/>
      <c r="O5" s="58"/>
      <c r="P5" s="58"/>
      <c r="Q5" s="58"/>
      <c r="R5" s="60"/>
    </row>
    <row r="6" spans="1:18" ht="13.5">
      <c r="A6" s="61" t="s">
        <v>1</v>
      </c>
      <c r="B6" s="1" t="s">
        <v>55</v>
      </c>
      <c r="C6" s="2" t="s">
        <v>56</v>
      </c>
      <c r="D6" s="17" t="s">
        <v>57</v>
      </c>
      <c r="E6" s="18">
        <f aca="true" t="shared" si="0" ref="E6:E11">ROUND(M6/0.6,1)*0.6</f>
        <v>1818.8999999999999</v>
      </c>
      <c r="F6" s="55"/>
      <c r="G6" s="55"/>
      <c r="H6" s="25">
        <v>1259</v>
      </c>
      <c r="I6" s="55">
        <f aca="true" t="shared" si="1" ref="I6:I29">H6*1.26</f>
        <v>1586.34</v>
      </c>
      <c r="J6" s="55">
        <f aca="true" t="shared" si="2" ref="J6:J11">I6/100*2.5</f>
        <v>39.6585</v>
      </c>
      <c r="K6" s="18">
        <f aca="true" t="shared" si="3" ref="K6:K11">I6-J6</f>
        <v>1546.6815</v>
      </c>
      <c r="L6" s="62">
        <f aca="true" t="shared" si="4" ref="L6:L11">K6*1.12</f>
        <v>1732.28328</v>
      </c>
      <c r="M6" s="27">
        <f aca="true" t="shared" si="5" ref="M6:M11">L6*1.05</f>
        <v>1818.8974440000002</v>
      </c>
      <c r="N6" s="18"/>
      <c r="R6" s="63">
        <f>E6*1.29</f>
        <v>2346.381</v>
      </c>
    </row>
    <row r="7" spans="1:18" ht="13.5">
      <c r="A7" s="61" t="s">
        <v>2</v>
      </c>
      <c r="B7" s="1" t="s">
        <v>58</v>
      </c>
      <c r="C7" s="2" t="s">
        <v>59</v>
      </c>
      <c r="D7" s="17" t="s">
        <v>60</v>
      </c>
      <c r="E7" s="18">
        <f t="shared" si="0"/>
        <v>1849.2599999999998</v>
      </c>
      <c r="F7" s="55"/>
      <c r="G7" s="55"/>
      <c r="H7" s="25">
        <v>1280</v>
      </c>
      <c r="I7" s="55">
        <f t="shared" si="1"/>
        <v>1612.8</v>
      </c>
      <c r="J7" s="55">
        <f t="shared" si="2"/>
        <v>40.32</v>
      </c>
      <c r="K7" s="18">
        <f t="shared" si="3"/>
        <v>1572.48</v>
      </c>
      <c r="L7" s="62">
        <f t="shared" si="4"/>
        <v>1761.1776000000002</v>
      </c>
      <c r="M7" s="27">
        <f t="shared" si="5"/>
        <v>1849.2364800000003</v>
      </c>
      <c r="R7" s="63">
        <f aca="true" t="shared" si="6" ref="R7:R62">E7*1.29</f>
        <v>2385.5454</v>
      </c>
    </row>
    <row r="8" spans="1:18" ht="13.5">
      <c r="A8" s="61" t="s">
        <v>3</v>
      </c>
      <c r="B8" s="1" t="s">
        <v>61</v>
      </c>
      <c r="C8" s="2" t="s">
        <v>62</v>
      </c>
      <c r="D8" s="17" t="s">
        <v>63</v>
      </c>
      <c r="E8" s="18">
        <f t="shared" si="0"/>
        <v>1878.12</v>
      </c>
      <c r="F8" s="55"/>
      <c r="G8" s="55"/>
      <c r="H8" s="25">
        <v>1300</v>
      </c>
      <c r="I8" s="55">
        <f t="shared" si="1"/>
        <v>1638</v>
      </c>
      <c r="J8" s="55">
        <f t="shared" si="2"/>
        <v>40.949999999999996</v>
      </c>
      <c r="K8" s="18">
        <f t="shared" si="3"/>
        <v>1597.05</v>
      </c>
      <c r="L8" s="62">
        <f t="shared" si="4"/>
        <v>1788.6960000000001</v>
      </c>
      <c r="M8" s="27">
        <f t="shared" si="5"/>
        <v>1878.1308000000001</v>
      </c>
      <c r="R8" s="63">
        <f t="shared" si="6"/>
        <v>2422.7748</v>
      </c>
    </row>
    <row r="9" spans="1:18" ht="13.5">
      <c r="A9" s="61" t="s">
        <v>4</v>
      </c>
      <c r="B9" s="1" t="s">
        <v>64</v>
      </c>
      <c r="C9" s="2" t="s">
        <v>65</v>
      </c>
      <c r="D9" s="17" t="s">
        <v>66</v>
      </c>
      <c r="E9" s="18">
        <f t="shared" si="0"/>
        <v>1915.68</v>
      </c>
      <c r="F9" s="55"/>
      <c r="G9" s="55"/>
      <c r="H9" s="25">
        <v>1326</v>
      </c>
      <c r="I9" s="55">
        <f t="shared" si="1"/>
        <v>1670.76</v>
      </c>
      <c r="J9" s="55">
        <f t="shared" si="2"/>
        <v>41.769</v>
      </c>
      <c r="K9" s="18">
        <f t="shared" si="3"/>
        <v>1628.991</v>
      </c>
      <c r="L9" s="62">
        <f t="shared" si="4"/>
        <v>1824.4699200000002</v>
      </c>
      <c r="M9" s="27">
        <f t="shared" si="5"/>
        <v>1915.6934160000003</v>
      </c>
      <c r="R9" s="63">
        <f t="shared" si="6"/>
        <v>2471.2272000000003</v>
      </c>
    </row>
    <row r="10" spans="1:18" ht="13.5">
      <c r="A10" s="61" t="s">
        <v>5</v>
      </c>
      <c r="B10" s="1" t="s">
        <v>67</v>
      </c>
      <c r="C10" s="2" t="s">
        <v>68</v>
      </c>
      <c r="D10" s="17" t="s">
        <v>69</v>
      </c>
      <c r="E10" s="18">
        <f t="shared" si="0"/>
        <v>1953.24</v>
      </c>
      <c r="F10" s="55"/>
      <c r="G10" s="55"/>
      <c r="H10" s="25">
        <v>1352</v>
      </c>
      <c r="I10" s="55">
        <f t="shared" si="1"/>
        <v>1703.52</v>
      </c>
      <c r="J10" s="55">
        <f t="shared" si="2"/>
        <v>42.588</v>
      </c>
      <c r="K10" s="18">
        <f t="shared" si="3"/>
        <v>1660.932</v>
      </c>
      <c r="L10" s="62">
        <f t="shared" si="4"/>
        <v>1860.24384</v>
      </c>
      <c r="M10" s="27">
        <f t="shared" si="5"/>
        <v>1953.2560320000002</v>
      </c>
      <c r="R10" s="63">
        <f t="shared" si="6"/>
        <v>2519.6796</v>
      </c>
    </row>
    <row r="11" spans="1:18" ht="13.5">
      <c r="A11" s="61" t="s">
        <v>6</v>
      </c>
      <c r="B11" s="1" t="s">
        <v>70</v>
      </c>
      <c r="C11" s="2" t="s">
        <v>71</v>
      </c>
      <c r="D11" s="17" t="s">
        <v>72</v>
      </c>
      <c r="E11" s="18">
        <f t="shared" si="0"/>
        <v>1983.6</v>
      </c>
      <c r="F11" s="55"/>
      <c r="G11" s="55"/>
      <c r="H11" s="25">
        <v>1373</v>
      </c>
      <c r="I11" s="55">
        <f t="shared" si="1"/>
        <v>1729.98</v>
      </c>
      <c r="J11" s="55">
        <f t="shared" si="2"/>
        <v>43.249500000000005</v>
      </c>
      <c r="K11" s="18">
        <f t="shared" si="3"/>
        <v>1686.7305000000001</v>
      </c>
      <c r="L11" s="62">
        <f t="shared" si="4"/>
        <v>1889.1381600000004</v>
      </c>
      <c r="M11" s="27">
        <f t="shared" si="5"/>
        <v>1983.5950680000005</v>
      </c>
      <c r="R11" s="63">
        <f t="shared" si="6"/>
        <v>2558.844</v>
      </c>
    </row>
    <row r="12" spans="1:18" ht="13.5">
      <c r="A12" s="103" t="s">
        <v>73</v>
      </c>
      <c r="B12" s="104"/>
      <c r="C12" s="104"/>
      <c r="D12" s="104"/>
      <c r="E12" s="123"/>
      <c r="I12" s="55">
        <f t="shared" si="1"/>
        <v>0</v>
      </c>
      <c r="K12" s="18"/>
      <c r="R12" s="63">
        <f t="shared" si="6"/>
        <v>0</v>
      </c>
    </row>
    <row r="13" spans="1:18" ht="13.5">
      <c r="A13" s="61" t="s">
        <v>7</v>
      </c>
      <c r="B13" s="1" t="s">
        <v>74</v>
      </c>
      <c r="C13" s="2" t="s">
        <v>75</v>
      </c>
      <c r="D13" s="17" t="s">
        <v>76</v>
      </c>
      <c r="E13" s="18">
        <f>ROUND(M13/0.6,1)*0.6</f>
        <v>1493.88</v>
      </c>
      <c r="H13" s="3">
        <v>978</v>
      </c>
      <c r="I13" s="55">
        <f t="shared" si="1"/>
        <v>1232.28</v>
      </c>
      <c r="J13" s="55">
        <f aca="true" t="shared" si="7" ref="J13:J18">I13/100*3</f>
        <v>36.968399999999995</v>
      </c>
      <c r="K13" s="18">
        <f aca="true" t="shared" si="8" ref="K13:K18">I13+J13</f>
        <v>1269.2484</v>
      </c>
      <c r="L13" s="62">
        <f aca="true" t="shared" si="9" ref="L13:L18">K13*1.07</f>
        <v>1358.095788</v>
      </c>
      <c r="M13" s="27">
        <f aca="true" t="shared" si="10" ref="M13:M18">L13*1.1</f>
        <v>1493.9053668000001</v>
      </c>
      <c r="R13" s="63">
        <f t="shared" si="6"/>
        <v>1927.1052000000002</v>
      </c>
    </row>
    <row r="14" spans="1:18" ht="13.5">
      <c r="A14" s="61" t="s">
        <v>8</v>
      </c>
      <c r="B14" s="1" t="s">
        <v>77</v>
      </c>
      <c r="C14" s="2" t="s">
        <v>78</v>
      </c>
      <c r="D14" s="17" t="s">
        <v>79</v>
      </c>
      <c r="E14" s="18">
        <f aca="true" t="shared" si="11" ref="E14:E61">ROUND(M14/0.6,1)*0.6</f>
        <v>1525.98</v>
      </c>
      <c r="H14" s="3">
        <v>999</v>
      </c>
      <c r="I14" s="55">
        <f t="shared" si="1"/>
        <v>1258.74</v>
      </c>
      <c r="J14" s="55">
        <f t="shared" si="7"/>
        <v>37.7622</v>
      </c>
      <c r="K14" s="18">
        <f t="shared" si="8"/>
        <v>1296.5022</v>
      </c>
      <c r="L14" s="62">
        <f t="shared" si="9"/>
        <v>1387.257354</v>
      </c>
      <c r="M14" s="27">
        <f t="shared" si="10"/>
        <v>1525.9830894000002</v>
      </c>
      <c r="R14" s="63">
        <f t="shared" si="6"/>
        <v>1968.5142</v>
      </c>
    </row>
    <row r="15" spans="1:18" ht="13.5">
      <c r="A15" s="61" t="s">
        <v>9</v>
      </c>
      <c r="B15" s="1" t="s">
        <v>80</v>
      </c>
      <c r="C15" s="2" t="s">
        <v>81</v>
      </c>
      <c r="D15" s="17" t="s">
        <v>82</v>
      </c>
      <c r="E15" s="18">
        <f t="shared" si="11"/>
        <v>1558.0800000000002</v>
      </c>
      <c r="H15" s="3">
        <v>1020</v>
      </c>
      <c r="I15" s="55">
        <f t="shared" si="1"/>
        <v>1285.2</v>
      </c>
      <c r="J15" s="55">
        <f t="shared" si="7"/>
        <v>38.556</v>
      </c>
      <c r="K15" s="18">
        <f t="shared" si="8"/>
        <v>1323.756</v>
      </c>
      <c r="L15" s="62">
        <f t="shared" si="9"/>
        <v>1416.41892</v>
      </c>
      <c r="M15" s="27">
        <f t="shared" si="10"/>
        <v>1558.0608120000002</v>
      </c>
      <c r="R15" s="63">
        <f t="shared" si="6"/>
        <v>2009.9232000000002</v>
      </c>
    </row>
    <row r="16" spans="1:18" ht="13.5">
      <c r="A16" s="61" t="s">
        <v>10</v>
      </c>
      <c r="B16" s="1" t="s">
        <v>83</v>
      </c>
      <c r="C16" s="2" t="s">
        <v>84</v>
      </c>
      <c r="D16" s="17" t="s">
        <v>85</v>
      </c>
      <c r="E16" s="18">
        <f t="shared" si="11"/>
        <v>1605.4199999999998</v>
      </c>
      <c r="H16" s="3">
        <v>1051</v>
      </c>
      <c r="I16" s="55">
        <f t="shared" si="1"/>
        <v>1324.26</v>
      </c>
      <c r="J16" s="55">
        <f t="shared" si="7"/>
        <v>39.7278</v>
      </c>
      <c r="K16" s="18">
        <f t="shared" si="8"/>
        <v>1363.9877999999999</v>
      </c>
      <c r="L16" s="62">
        <f t="shared" si="9"/>
        <v>1459.466946</v>
      </c>
      <c r="M16" s="27">
        <f t="shared" si="10"/>
        <v>1605.4136406000002</v>
      </c>
      <c r="R16" s="63">
        <f t="shared" si="6"/>
        <v>2070.9918</v>
      </c>
    </row>
    <row r="17" spans="1:18" ht="13.5">
      <c r="A17" s="61" t="s">
        <v>11</v>
      </c>
      <c r="B17" s="1" t="s">
        <v>86</v>
      </c>
      <c r="C17" s="2" t="s">
        <v>87</v>
      </c>
      <c r="D17" s="17" t="s">
        <v>88</v>
      </c>
      <c r="E17" s="18">
        <f t="shared" si="11"/>
        <v>1637.5199999999998</v>
      </c>
      <c r="H17" s="3">
        <v>1072</v>
      </c>
      <c r="I17" s="55">
        <f t="shared" si="1"/>
        <v>1350.72</v>
      </c>
      <c r="J17" s="55">
        <f t="shared" si="7"/>
        <v>40.52160000000001</v>
      </c>
      <c r="K17" s="18">
        <f t="shared" si="8"/>
        <v>1391.2416</v>
      </c>
      <c r="L17" s="62">
        <f t="shared" si="9"/>
        <v>1488.6285120000002</v>
      </c>
      <c r="M17" s="27">
        <f t="shared" si="10"/>
        <v>1637.4913632000005</v>
      </c>
      <c r="R17" s="63">
        <f t="shared" si="6"/>
        <v>2112.4008</v>
      </c>
    </row>
    <row r="18" spans="1:18" ht="13.5">
      <c r="A18" s="61" t="s">
        <v>12</v>
      </c>
      <c r="B18" s="1" t="s">
        <v>89</v>
      </c>
      <c r="C18" s="2" t="s">
        <v>90</v>
      </c>
      <c r="D18" s="17" t="s">
        <v>91</v>
      </c>
      <c r="E18" s="18">
        <f t="shared" si="11"/>
        <v>1668.06</v>
      </c>
      <c r="H18" s="3">
        <v>1092</v>
      </c>
      <c r="I18" s="55">
        <f t="shared" si="1"/>
        <v>1375.92</v>
      </c>
      <c r="J18" s="55">
        <f t="shared" si="7"/>
        <v>41.2776</v>
      </c>
      <c r="K18" s="18">
        <f t="shared" si="8"/>
        <v>1417.1976</v>
      </c>
      <c r="L18" s="62">
        <f t="shared" si="9"/>
        <v>1516.401432</v>
      </c>
      <c r="M18" s="27">
        <f t="shared" si="10"/>
        <v>1668.0415752000004</v>
      </c>
      <c r="R18" s="63">
        <f t="shared" si="6"/>
        <v>2151.7974</v>
      </c>
    </row>
    <row r="19" spans="1:18" ht="13.5">
      <c r="A19" s="103" t="s">
        <v>92</v>
      </c>
      <c r="B19" s="104"/>
      <c r="C19" s="104"/>
      <c r="D19" s="104"/>
      <c r="E19" s="123"/>
      <c r="I19" s="55">
        <f t="shared" si="1"/>
        <v>0</v>
      </c>
      <c r="K19" s="18"/>
      <c r="R19" s="63">
        <f t="shared" si="6"/>
        <v>0</v>
      </c>
    </row>
    <row r="20" spans="1:18" ht="13.5">
      <c r="A20" s="61" t="s">
        <v>13</v>
      </c>
      <c r="B20" s="1" t="s">
        <v>93</v>
      </c>
      <c r="C20" s="2" t="s">
        <v>94</v>
      </c>
      <c r="D20" s="17" t="s">
        <v>95</v>
      </c>
      <c r="E20" s="18">
        <f t="shared" si="11"/>
        <v>2130</v>
      </c>
      <c r="H20" s="3">
        <v>1436</v>
      </c>
      <c r="I20" s="55">
        <f t="shared" si="1"/>
        <v>1809.36</v>
      </c>
      <c r="K20" s="18"/>
      <c r="L20" s="62">
        <f>I20*1.09</f>
        <v>1972.2024000000001</v>
      </c>
      <c r="M20" s="27">
        <f>L20*1.08</f>
        <v>2129.9785920000004</v>
      </c>
      <c r="R20" s="63">
        <f t="shared" si="6"/>
        <v>2747.7000000000003</v>
      </c>
    </row>
    <row r="21" spans="1:18" ht="13.5">
      <c r="A21" s="61" t="s">
        <v>14</v>
      </c>
      <c r="B21" s="1" t="s">
        <v>96</v>
      </c>
      <c r="C21" s="2" t="s">
        <v>97</v>
      </c>
      <c r="D21" s="17" t="s">
        <v>98</v>
      </c>
      <c r="E21" s="18">
        <f t="shared" si="11"/>
        <v>2159.64</v>
      </c>
      <c r="H21" s="3">
        <v>1456</v>
      </c>
      <c r="I21" s="55">
        <f t="shared" si="1"/>
        <v>1834.56</v>
      </c>
      <c r="K21" s="18"/>
      <c r="L21" s="62">
        <f>I21*1.09</f>
        <v>1999.6704000000002</v>
      </c>
      <c r="M21" s="27">
        <f>L21*1.08</f>
        <v>2159.644032</v>
      </c>
      <c r="R21" s="63">
        <f t="shared" si="6"/>
        <v>2785.9356</v>
      </c>
    </row>
    <row r="22" spans="1:18" ht="13.5">
      <c r="A22" s="61" t="s">
        <v>15</v>
      </c>
      <c r="B22" s="1" t="s">
        <v>99</v>
      </c>
      <c r="C22" s="2" t="s">
        <v>100</v>
      </c>
      <c r="D22" s="17" t="s">
        <v>101</v>
      </c>
      <c r="E22" s="18">
        <f t="shared" si="11"/>
        <v>2190.78</v>
      </c>
      <c r="H22" s="3">
        <v>1477</v>
      </c>
      <c r="I22" s="55">
        <f t="shared" si="1"/>
        <v>1861.02</v>
      </c>
      <c r="K22" s="18"/>
      <c r="L22" s="62">
        <f>I22*1.09</f>
        <v>2028.5118000000002</v>
      </c>
      <c r="M22" s="27">
        <f>L22*1.08</f>
        <v>2190.7927440000003</v>
      </c>
      <c r="R22" s="63">
        <f t="shared" si="6"/>
        <v>2826.1062</v>
      </c>
    </row>
    <row r="23" spans="1:18" ht="13.5">
      <c r="A23" s="61" t="s">
        <v>16</v>
      </c>
      <c r="B23" s="1" t="s">
        <v>102</v>
      </c>
      <c r="C23" s="2" t="s">
        <v>103</v>
      </c>
      <c r="D23" s="17" t="s">
        <v>104</v>
      </c>
      <c r="E23" s="18">
        <f t="shared" si="11"/>
        <v>2229.3599999999997</v>
      </c>
      <c r="H23" s="3">
        <v>1503</v>
      </c>
      <c r="I23" s="55">
        <f t="shared" si="1"/>
        <v>1893.78</v>
      </c>
      <c r="K23" s="18"/>
      <c r="L23" s="62">
        <f>I23*1.09</f>
        <v>2064.2202</v>
      </c>
      <c r="M23" s="27">
        <f>L23*1.08</f>
        <v>2229.357816</v>
      </c>
      <c r="R23" s="63">
        <f t="shared" si="6"/>
        <v>2875.8743999999997</v>
      </c>
    </row>
    <row r="24" spans="1:18" ht="13.5">
      <c r="A24" s="129" t="s">
        <v>105</v>
      </c>
      <c r="B24" s="130"/>
      <c r="C24" s="130"/>
      <c r="D24" s="130"/>
      <c r="E24" s="123"/>
      <c r="I24" s="55">
        <f t="shared" si="1"/>
        <v>0</v>
      </c>
      <c r="K24" s="18"/>
      <c r="R24" s="63">
        <f t="shared" si="6"/>
        <v>0</v>
      </c>
    </row>
    <row r="25" spans="1:18" ht="13.5">
      <c r="A25" s="64" t="s">
        <v>18</v>
      </c>
      <c r="B25" s="9" t="s">
        <v>106</v>
      </c>
      <c r="C25" s="10" t="s">
        <v>107</v>
      </c>
      <c r="D25" s="10" t="s">
        <v>108</v>
      </c>
      <c r="E25" s="18">
        <f>ROUND(L25/0.6,1)*0.6</f>
        <v>1699.68</v>
      </c>
      <c r="H25" s="11">
        <v>1155</v>
      </c>
      <c r="I25" s="55">
        <f t="shared" si="1"/>
        <v>1455.3</v>
      </c>
      <c r="J25" s="55">
        <f>I25/100*11</f>
        <v>160.083</v>
      </c>
      <c r="K25" s="18">
        <f>I25+J25</f>
        <v>1615.383</v>
      </c>
      <c r="L25">
        <f>L15*1.2</f>
        <v>1699.702704</v>
      </c>
      <c r="R25" s="63">
        <f t="shared" si="6"/>
        <v>2192.5872</v>
      </c>
    </row>
    <row r="26" spans="1:18" ht="13.5">
      <c r="A26" s="64" t="s">
        <v>19</v>
      </c>
      <c r="B26" s="9" t="s">
        <v>109</v>
      </c>
      <c r="C26" s="10" t="s">
        <v>110</v>
      </c>
      <c r="D26" s="10" t="s">
        <v>111</v>
      </c>
      <c r="E26" s="18">
        <f>ROUND(L26/0.6,1)*0.6</f>
        <v>1751.34</v>
      </c>
      <c r="H26" s="11">
        <v>1176</v>
      </c>
      <c r="I26" s="55">
        <f t="shared" si="1"/>
        <v>1481.76</v>
      </c>
      <c r="J26" s="55">
        <f>I26/100*11</f>
        <v>162.99360000000001</v>
      </c>
      <c r="K26" s="18">
        <f>I26+J26</f>
        <v>1644.7536</v>
      </c>
      <c r="L26">
        <f>L16*1.2</f>
        <v>1751.3603352</v>
      </c>
      <c r="R26" s="63">
        <f t="shared" si="6"/>
        <v>2259.2286</v>
      </c>
    </row>
    <row r="27" spans="1:18" ht="13.5">
      <c r="A27" s="64" t="s">
        <v>20</v>
      </c>
      <c r="B27" s="9" t="s">
        <v>112</v>
      </c>
      <c r="C27" s="10" t="s">
        <v>113</v>
      </c>
      <c r="D27" s="10" t="s">
        <v>114</v>
      </c>
      <c r="E27" s="18">
        <f>ROUND(L27/0.6,1)*0.6</f>
        <v>1786.38</v>
      </c>
      <c r="H27" s="11">
        <v>1196</v>
      </c>
      <c r="I27" s="55">
        <f t="shared" si="1"/>
        <v>1506.96</v>
      </c>
      <c r="J27" s="55">
        <f>I27/100*11</f>
        <v>165.7656</v>
      </c>
      <c r="K27" s="18">
        <f>I27+J27</f>
        <v>1672.7256</v>
      </c>
      <c r="L27">
        <f>L17*1.2</f>
        <v>1786.3542144000003</v>
      </c>
      <c r="R27" s="63">
        <f t="shared" si="6"/>
        <v>2304.4302000000002</v>
      </c>
    </row>
    <row r="28" spans="1:18" ht="13.5">
      <c r="A28" s="64" t="s">
        <v>21</v>
      </c>
      <c r="B28" s="9" t="s">
        <v>115</v>
      </c>
      <c r="C28" s="10" t="s">
        <v>116</v>
      </c>
      <c r="D28" s="10" t="s">
        <v>117</v>
      </c>
      <c r="E28" s="18">
        <f>ROUND(L28/0.6,1)*0.6</f>
        <v>1819.68</v>
      </c>
      <c r="H28" s="11">
        <v>1217</v>
      </c>
      <c r="I28" s="55">
        <f t="shared" si="1"/>
        <v>1533.42</v>
      </c>
      <c r="J28" s="55">
        <f>I28/100*11</f>
        <v>168.67620000000002</v>
      </c>
      <c r="K28" s="18">
        <f>I28+J28</f>
        <v>1702.0962000000002</v>
      </c>
      <c r="L28">
        <f>L18*1.2</f>
        <v>1819.6817184000001</v>
      </c>
      <c r="R28" s="63">
        <f t="shared" si="6"/>
        <v>2347.3872</v>
      </c>
    </row>
    <row r="29" spans="1:18" ht="13.5">
      <c r="A29" s="131" t="s">
        <v>118</v>
      </c>
      <c r="B29" s="90"/>
      <c r="C29" s="90"/>
      <c r="D29" s="90"/>
      <c r="E29" s="90"/>
      <c r="I29" s="55">
        <f t="shared" si="1"/>
        <v>0</v>
      </c>
      <c r="K29" s="18"/>
      <c r="R29" s="63">
        <f t="shared" si="6"/>
        <v>0</v>
      </c>
    </row>
    <row r="30" spans="1:18" ht="13.5">
      <c r="A30" s="65" t="s">
        <v>22</v>
      </c>
      <c r="B30" s="12" t="s">
        <v>119</v>
      </c>
      <c r="C30" s="13" t="s">
        <v>120</v>
      </c>
      <c r="D30" s="19" t="s">
        <v>95</v>
      </c>
      <c r="E30" s="18">
        <f t="shared" si="11"/>
        <v>2666.52</v>
      </c>
      <c r="H30" s="14">
        <v>1728</v>
      </c>
      <c r="I30" s="55">
        <f>(H30*1.31)*1.01</f>
        <v>2286.3168000000005</v>
      </c>
      <c r="K30" s="18"/>
      <c r="L30" s="62">
        <f>I30*1.09</f>
        <v>2492.0853120000006</v>
      </c>
      <c r="M30" s="27">
        <f>L30*1.07</f>
        <v>2666.531283840001</v>
      </c>
      <c r="R30" s="63">
        <f t="shared" si="6"/>
        <v>3439.8108</v>
      </c>
    </row>
    <row r="31" spans="1:18" ht="13.5">
      <c r="A31" s="61" t="s">
        <v>23</v>
      </c>
      <c r="B31" s="1" t="s">
        <v>121</v>
      </c>
      <c r="C31" s="2" t="s">
        <v>122</v>
      </c>
      <c r="D31" s="17" t="s">
        <v>98</v>
      </c>
      <c r="E31" s="18">
        <f t="shared" si="11"/>
        <v>2698.9199999999996</v>
      </c>
      <c r="H31" s="3">
        <v>1749</v>
      </c>
      <c r="I31" s="55">
        <f aca="true" t="shared" si="12" ref="I31:I58">(H31*1.31)*1.01</f>
        <v>2314.1019</v>
      </c>
      <c r="K31" s="18"/>
      <c r="L31" s="62">
        <f>I31*1.09</f>
        <v>2522.3710710000005</v>
      </c>
      <c r="M31" s="27">
        <f>L31*1.07</f>
        <v>2698.937045970001</v>
      </c>
      <c r="R31" s="63">
        <f t="shared" si="6"/>
        <v>3481.6067999999996</v>
      </c>
    </row>
    <row r="32" spans="1:18" ht="13.5">
      <c r="A32" s="61" t="s">
        <v>24</v>
      </c>
      <c r="B32" s="1" t="s">
        <v>123</v>
      </c>
      <c r="C32" s="2" t="s">
        <v>124</v>
      </c>
      <c r="D32" s="17" t="s">
        <v>101</v>
      </c>
      <c r="E32" s="18">
        <f t="shared" si="11"/>
        <v>2740.62</v>
      </c>
      <c r="H32" s="3">
        <v>1776</v>
      </c>
      <c r="I32" s="55">
        <f t="shared" si="12"/>
        <v>2349.8256</v>
      </c>
      <c r="K32" s="18"/>
      <c r="L32" s="62">
        <f>I32*1.09</f>
        <v>2561.309904</v>
      </c>
      <c r="M32" s="27">
        <f>L32*1.07</f>
        <v>2740.6015972800005</v>
      </c>
      <c r="R32" s="63">
        <f t="shared" si="6"/>
        <v>3535.3998</v>
      </c>
    </row>
    <row r="33" spans="1:18" ht="13.5">
      <c r="A33" s="61" t="s">
        <v>25</v>
      </c>
      <c r="B33" s="1" t="s">
        <v>125</v>
      </c>
      <c r="C33" s="2" t="s">
        <v>126</v>
      </c>
      <c r="D33" s="17" t="s">
        <v>104</v>
      </c>
      <c r="E33" s="18">
        <f t="shared" si="11"/>
        <v>2780.7</v>
      </c>
      <c r="H33" s="3">
        <v>1802</v>
      </c>
      <c r="I33" s="55">
        <f t="shared" si="12"/>
        <v>2384.2262</v>
      </c>
      <c r="K33" s="18"/>
      <c r="L33" s="62">
        <f>I33*1.09</f>
        <v>2598.806558</v>
      </c>
      <c r="M33" s="27">
        <f>L33*1.07</f>
        <v>2780.7230170600005</v>
      </c>
      <c r="R33" s="63">
        <f t="shared" si="6"/>
        <v>3587.103</v>
      </c>
    </row>
    <row r="34" spans="1:18" ht="13.5">
      <c r="A34" s="103" t="s">
        <v>127</v>
      </c>
      <c r="B34" s="104"/>
      <c r="C34" s="104"/>
      <c r="D34" s="104"/>
      <c r="E34" s="123"/>
      <c r="I34" s="55">
        <f t="shared" si="12"/>
        <v>0</v>
      </c>
      <c r="K34" s="18"/>
      <c r="R34" s="63">
        <f t="shared" si="6"/>
        <v>0</v>
      </c>
    </row>
    <row r="35" spans="1:18" ht="13.5">
      <c r="A35" s="61" t="s">
        <v>26</v>
      </c>
      <c r="B35" s="1" t="s">
        <v>128</v>
      </c>
      <c r="C35" s="2" t="s">
        <v>129</v>
      </c>
      <c r="D35" s="17" t="s">
        <v>108</v>
      </c>
      <c r="E35" s="18">
        <f t="shared" si="11"/>
        <v>2130.66</v>
      </c>
      <c r="H35" s="3">
        <v>1331</v>
      </c>
      <c r="I35" s="55">
        <f t="shared" si="12"/>
        <v>1761.0461000000003</v>
      </c>
      <c r="K35" s="18"/>
      <c r="L35" s="62">
        <f>I35*1.09</f>
        <v>1919.5402490000004</v>
      </c>
      <c r="M35" s="27">
        <f>L35*1.11</f>
        <v>2130.6896763900004</v>
      </c>
      <c r="R35" s="63">
        <f t="shared" si="6"/>
        <v>2748.5514</v>
      </c>
    </row>
    <row r="36" spans="1:18" ht="13.5">
      <c r="A36" s="61" t="s">
        <v>27</v>
      </c>
      <c r="B36" s="1" t="s">
        <v>130</v>
      </c>
      <c r="C36" s="2" t="s">
        <v>131</v>
      </c>
      <c r="D36" s="17" t="s">
        <v>111</v>
      </c>
      <c r="E36" s="18">
        <f t="shared" si="11"/>
        <v>2189.94</v>
      </c>
      <c r="H36" s="3">
        <v>1368</v>
      </c>
      <c r="I36" s="55">
        <f t="shared" si="12"/>
        <v>1810.0008000000003</v>
      </c>
      <c r="K36" s="18"/>
      <c r="L36" s="62">
        <f>I36*1.09</f>
        <v>1972.9008720000004</v>
      </c>
      <c r="M36" s="27">
        <f>L36*1.11</f>
        <v>2189.9199679200005</v>
      </c>
      <c r="R36" s="63">
        <f t="shared" si="6"/>
        <v>2825.0226000000002</v>
      </c>
    </row>
    <row r="37" spans="1:18" ht="13.5">
      <c r="A37" s="66" t="s">
        <v>28</v>
      </c>
      <c r="B37" s="5" t="s">
        <v>132</v>
      </c>
      <c r="C37" s="6" t="s">
        <v>133</v>
      </c>
      <c r="D37" s="20" t="s">
        <v>114</v>
      </c>
      <c r="E37" s="18">
        <f t="shared" si="11"/>
        <v>2223.54</v>
      </c>
      <c r="H37" s="7">
        <v>1389</v>
      </c>
      <c r="I37" s="55">
        <f t="shared" si="12"/>
        <v>1837.7859</v>
      </c>
      <c r="K37" s="18"/>
      <c r="L37" s="62">
        <f>I37*1.09</f>
        <v>2003.1866310000003</v>
      </c>
      <c r="M37" s="27">
        <f>L37*1.11</f>
        <v>2223.5371604100005</v>
      </c>
      <c r="R37" s="63">
        <f t="shared" si="6"/>
        <v>2868.3666</v>
      </c>
    </row>
    <row r="38" spans="1:18" ht="13.5">
      <c r="A38" s="64" t="s">
        <v>29</v>
      </c>
      <c r="B38" s="9" t="s">
        <v>134</v>
      </c>
      <c r="C38" s="10" t="s">
        <v>135</v>
      </c>
      <c r="D38" s="21" t="s">
        <v>117</v>
      </c>
      <c r="E38" s="18">
        <f t="shared" si="11"/>
        <v>2257.14</v>
      </c>
      <c r="H38" s="11">
        <v>1410</v>
      </c>
      <c r="I38" s="55">
        <f t="shared" si="12"/>
        <v>1865.5710000000001</v>
      </c>
      <c r="K38" s="18"/>
      <c r="L38" s="62">
        <f>I38*1.09</f>
        <v>2033.4723900000004</v>
      </c>
      <c r="M38" s="27">
        <f>L38*1.11</f>
        <v>2257.1543529000005</v>
      </c>
      <c r="R38" s="63">
        <f t="shared" si="6"/>
        <v>2911.7106</v>
      </c>
    </row>
    <row r="39" spans="1:18" ht="13.5">
      <c r="A39" s="131" t="s">
        <v>136</v>
      </c>
      <c r="B39" s="90"/>
      <c r="C39" s="90"/>
      <c r="D39" s="90"/>
      <c r="E39" s="90"/>
      <c r="I39" s="55">
        <f t="shared" si="12"/>
        <v>0</v>
      </c>
      <c r="K39" s="18"/>
      <c r="R39" s="63">
        <f t="shared" si="6"/>
        <v>0</v>
      </c>
    </row>
    <row r="40" spans="1:18" ht="13.5">
      <c r="A40" s="65" t="s">
        <v>30</v>
      </c>
      <c r="B40" s="12" t="s">
        <v>137</v>
      </c>
      <c r="C40" s="13" t="s">
        <v>138</v>
      </c>
      <c r="D40" s="19" t="s">
        <v>95</v>
      </c>
      <c r="E40" s="18">
        <f t="shared" si="11"/>
        <v>2721.4199999999996</v>
      </c>
      <c r="H40" s="14">
        <v>1887</v>
      </c>
      <c r="I40" s="55">
        <f t="shared" si="12"/>
        <v>2496.6897000000004</v>
      </c>
      <c r="K40" s="18"/>
      <c r="M40" s="27">
        <f>I40*1.09</f>
        <v>2721.3917730000007</v>
      </c>
      <c r="R40" s="63">
        <f t="shared" si="6"/>
        <v>3510.6317999999997</v>
      </c>
    </row>
    <row r="41" spans="1:18" ht="13.5">
      <c r="A41" s="61" t="s">
        <v>31</v>
      </c>
      <c r="B41" s="1" t="s">
        <v>139</v>
      </c>
      <c r="C41" s="2" t="s">
        <v>140</v>
      </c>
      <c r="D41" s="17" t="s">
        <v>98</v>
      </c>
      <c r="E41" s="18">
        <f t="shared" si="11"/>
        <v>2675.22</v>
      </c>
      <c r="H41" s="3">
        <v>1855</v>
      </c>
      <c r="I41" s="55">
        <f t="shared" si="12"/>
        <v>2454.3505</v>
      </c>
      <c r="K41" s="18"/>
      <c r="M41" s="27">
        <f aca="true" t="shared" si="13" ref="M41:M61">I41*1.09</f>
        <v>2675.2420450000004</v>
      </c>
      <c r="R41" s="63">
        <f t="shared" si="6"/>
        <v>3451.0337999999997</v>
      </c>
    </row>
    <row r="42" spans="1:18" ht="13.5">
      <c r="A42" s="61" t="s">
        <v>32</v>
      </c>
      <c r="B42" s="1" t="s">
        <v>141</v>
      </c>
      <c r="C42" s="2" t="s">
        <v>142</v>
      </c>
      <c r="D42" s="17" t="s">
        <v>101</v>
      </c>
      <c r="E42" s="18">
        <f t="shared" si="11"/>
        <v>2790.6</v>
      </c>
      <c r="H42" s="3">
        <v>1935</v>
      </c>
      <c r="I42" s="55">
        <f t="shared" si="12"/>
        <v>2560.1985</v>
      </c>
      <c r="K42" s="18"/>
      <c r="M42" s="27">
        <f t="shared" si="13"/>
        <v>2790.6163650000003</v>
      </c>
      <c r="R42" s="63">
        <f t="shared" si="6"/>
        <v>3599.874</v>
      </c>
    </row>
    <row r="43" spans="1:18" ht="13.5">
      <c r="A43" s="61" t="s">
        <v>33</v>
      </c>
      <c r="B43" s="1" t="s">
        <v>143</v>
      </c>
      <c r="C43" s="2" t="s">
        <v>144</v>
      </c>
      <c r="D43" s="17" t="s">
        <v>104</v>
      </c>
      <c r="E43" s="18">
        <f t="shared" si="11"/>
        <v>2828.1</v>
      </c>
      <c r="H43" s="3">
        <v>1961</v>
      </c>
      <c r="I43" s="55">
        <f t="shared" si="12"/>
        <v>2594.5991000000004</v>
      </c>
      <c r="K43" s="18"/>
      <c r="M43" s="27">
        <f t="shared" si="13"/>
        <v>2828.113019000001</v>
      </c>
      <c r="R43" s="63">
        <f t="shared" si="6"/>
        <v>3648.249</v>
      </c>
    </row>
    <row r="44" spans="1:18" ht="13.5">
      <c r="A44" s="103" t="s">
        <v>145</v>
      </c>
      <c r="B44" s="104"/>
      <c r="C44" s="104"/>
      <c r="D44" s="104"/>
      <c r="E44" s="123"/>
      <c r="I44" s="55">
        <f t="shared" si="12"/>
        <v>0</v>
      </c>
      <c r="K44" s="18"/>
      <c r="R44" s="63">
        <f t="shared" si="6"/>
        <v>0</v>
      </c>
    </row>
    <row r="45" spans="1:18" ht="22.5">
      <c r="A45" s="61" t="s">
        <v>34</v>
      </c>
      <c r="B45" s="1" t="s">
        <v>146</v>
      </c>
      <c r="C45" s="2" t="s">
        <v>147</v>
      </c>
      <c r="D45" s="17" t="s">
        <v>108</v>
      </c>
      <c r="E45" s="18">
        <f t="shared" si="11"/>
        <v>2285.88</v>
      </c>
      <c r="H45" s="3">
        <v>1585</v>
      </c>
      <c r="I45" s="55">
        <f t="shared" si="12"/>
        <v>2097.1135</v>
      </c>
      <c r="K45" s="18"/>
      <c r="M45" s="27">
        <f t="shared" si="13"/>
        <v>2285.853715</v>
      </c>
      <c r="R45" s="63">
        <f t="shared" si="6"/>
        <v>2948.7852000000003</v>
      </c>
    </row>
    <row r="46" spans="1:18" ht="22.5">
      <c r="A46" s="61" t="s">
        <v>35</v>
      </c>
      <c r="B46" s="1" t="s">
        <v>148</v>
      </c>
      <c r="C46" s="2" t="s">
        <v>149</v>
      </c>
      <c r="D46" s="17" t="s">
        <v>111</v>
      </c>
      <c r="E46" s="18">
        <f t="shared" si="11"/>
        <v>2316.12</v>
      </c>
      <c r="H46" s="3">
        <v>1606</v>
      </c>
      <c r="I46" s="55">
        <f t="shared" si="12"/>
        <v>2124.8986</v>
      </c>
      <c r="K46" s="18"/>
      <c r="M46" s="27">
        <f t="shared" si="13"/>
        <v>2316.139474</v>
      </c>
      <c r="R46" s="63">
        <f t="shared" si="6"/>
        <v>2987.7948</v>
      </c>
    </row>
    <row r="47" spans="1:18" ht="22.5">
      <c r="A47" s="61" t="s">
        <v>36</v>
      </c>
      <c r="B47" s="1" t="s">
        <v>150</v>
      </c>
      <c r="C47" s="2" t="s">
        <v>151</v>
      </c>
      <c r="D47" s="17" t="s">
        <v>114</v>
      </c>
      <c r="E47" s="18">
        <f t="shared" si="11"/>
        <v>2355.06</v>
      </c>
      <c r="H47" s="3">
        <v>1633</v>
      </c>
      <c r="I47" s="55">
        <f t="shared" si="12"/>
        <v>2160.6223</v>
      </c>
      <c r="K47" s="18"/>
      <c r="M47" s="27">
        <f t="shared" si="13"/>
        <v>2355.078307</v>
      </c>
      <c r="R47" s="63">
        <f t="shared" si="6"/>
        <v>3038.0274</v>
      </c>
    </row>
    <row r="48" spans="1:18" ht="22.5">
      <c r="A48" s="61" t="s">
        <v>37</v>
      </c>
      <c r="B48" s="1" t="s">
        <v>152</v>
      </c>
      <c r="C48" s="2" t="s">
        <v>153</v>
      </c>
      <c r="D48" s="17" t="s">
        <v>117</v>
      </c>
      <c r="E48" s="18">
        <f t="shared" si="11"/>
        <v>2385.3599999999997</v>
      </c>
      <c r="H48" s="3">
        <v>1654</v>
      </c>
      <c r="I48" s="55">
        <f t="shared" si="12"/>
        <v>2188.4074</v>
      </c>
      <c r="K48" s="18"/>
      <c r="M48" s="27">
        <f t="shared" si="13"/>
        <v>2385.364066</v>
      </c>
      <c r="R48" s="63">
        <f t="shared" si="6"/>
        <v>3077.1143999999995</v>
      </c>
    </row>
    <row r="49" spans="1:18" ht="13.5">
      <c r="A49" s="103" t="s">
        <v>154</v>
      </c>
      <c r="B49" s="104"/>
      <c r="C49" s="104"/>
      <c r="D49" s="104"/>
      <c r="E49" s="123"/>
      <c r="I49" s="55">
        <f t="shared" si="12"/>
        <v>0</v>
      </c>
      <c r="K49" s="18"/>
      <c r="R49" s="63">
        <f t="shared" si="6"/>
        <v>0</v>
      </c>
    </row>
    <row r="50" spans="1:18" ht="22.5">
      <c r="A50" s="61" t="s">
        <v>38</v>
      </c>
      <c r="B50" s="1" t="s">
        <v>155</v>
      </c>
      <c r="C50" s="2" t="s">
        <v>156</v>
      </c>
      <c r="D50" s="17" t="s">
        <v>95</v>
      </c>
      <c r="E50" s="18">
        <f t="shared" si="11"/>
        <v>2996.8199999999997</v>
      </c>
      <c r="H50" s="3">
        <v>2078</v>
      </c>
      <c r="I50" s="55">
        <f t="shared" si="12"/>
        <v>2749.4018</v>
      </c>
      <c r="K50" s="18"/>
      <c r="M50" s="27">
        <f t="shared" si="13"/>
        <v>2996.8479620000003</v>
      </c>
      <c r="R50" s="63">
        <f t="shared" si="6"/>
        <v>3865.8977999999997</v>
      </c>
    </row>
    <row r="51" spans="1:18" ht="22.5">
      <c r="A51" s="61" t="s">
        <v>39</v>
      </c>
      <c r="B51" s="1" t="s">
        <v>157</v>
      </c>
      <c r="C51" s="2" t="s">
        <v>158</v>
      </c>
      <c r="D51" s="17" t="s">
        <v>98</v>
      </c>
      <c r="E51" s="18">
        <f t="shared" si="11"/>
        <v>3027.12</v>
      </c>
      <c r="H51" s="3">
        <v>2099</v>
      </c>
      <c r="I51" s="55">
        <f t="shared" si="12"/>
        <v>2777.1869</v>
      </c>
      <c r="K51" s="18"/>
      <c r="M51" s="27">
        <f t="shared" si="13"/>
        <v>3027.1337210000006</v>
      </c>
      <c r="R51" s="63">
        <f t="shared" si="6"/>
        <v>3904.9848</v>
      </c>
    </row>
    <row r="52" spans="1:18" ht="22.5">
      <c r="A52" s="61" t="s">
        <v>40</v>
      </c>
      <c r="B52" s="1" t="s">
        <v>159</v>
      </c>
      <c r="C52" s="2" t="s">
        <v>160</v>
      </c>
      <c r="D52" s="17" t="s">
        <v>101</v>
      </c>
      <c r="E52" s="18">
        <f t="shared" si="11"/>
        <v>3066.06</v>
      </c>
      <c r="H52" s="3">
        <v>2126</v>
      </c>
      <c r="I52" s="55">
        <f t="shared" si="12"/>
        <v>2812.9106</v>
      </c>
      <c r="K52" s="18"/>
      <c r="M52" s="27">
        <f t="shared" si="13"/>
        <v>3066.0725540000003</v>
      </c>
      <c r="R52" s="63">
        <f t="shared" si="6"/>
        <v>3955.2174</v>
      </c>
    </row>
    <row r="53" spans="1:18" ht="22.5">
      <c r="A53" s="61" t="s">
        <v>41</v>
      </c>
      <c r="B53" s="1" t="s">
        <v>161</v>
      </c>
      <c r="C53" s="2" t="s">
        <v>162</v>
      </c>
      <c r="D53" s="17" t="s">
        <v>104</v>
      </c>
      <c r="E53" s="18">
        <f t="shared" si="11"/>
        <v>3103.56</v>
      </c>
      <c r="H53" s="3">
        <v>2152</v>
      </c>
      <c r="I53" s="55">
        <f t="shared" si="12"/>
        <v>2847.3112</v>
      </c>
      <c r="K53" s="18"/>
      <c r="M53" s="27">
        <f t="shared" si="13"/>
        <v>3103.5692080000003</v>
      </c>
      <c r="R53" s="63">
        <f t="shared" si="6"/>
        <v>4003.5924</v>
      </c>
    </row>
    <row r="54" spans="1:18" ht="13.5">
      <c r="A54" s="103" t="s">
        <v>163</v>
      </c>
      <c r="B54" s="104"/>
      <c r="C54" s="104"/>
      <c r="D54" s="104"/>
      <c r="E54" s="123"/>
      <c r="I54" s="55">
        <f t="shared" si="12"/>
        <v>0</v>
      </c>
      <c r="K54" s="18"/>
      <c r="R54" s="63">
        <f t="shared" si="6"/>
        <v>0</v>
      </c>
    </row>
    <row r="55" spans="1:18" ht="13.5" customHeight="1">
      <c r="A55" s="61" t="s">
        <v>42</v>
      </c>
      <c r="B55" s="1" t="s">
        <v>164</v>
      </c>
      <c r="C55" s="2" t="s">
        <v>165</v>
      </c>
      <c r="D55" s="17" t="s">
        <v>108</v>
      </c>
      <c r="E55" s="18">
        <f t="shared" si="11"/>
        <v>2500.74</v>
      </c>
      <c r="H55" s="3">
        <v>1734</v>
      </c>
      <c r="I55" s="55">
        <f t="shared" si="12"/>
        <v>2294.2554</v>
      </c>
      <c r="K55" s="18"/>
      <c r="M55" s="27">
        <f t="shared" si="13"/>
        <v>2500.738386</v>
      </c>
      <c r="R55" s="63">
        <f t="shared" si="6"/>
        <v>3225.9546</v>
      </c>
    </row>
    <row r="56" spans="1:18" ht="12.75" customHeight="1">
      <c r="A56" s="61" t="s">
        <v>43</v>
      </c>
      <c r="B56" s="1" t="s">
        <v>166</v>
      </c>
      <c r="C56" s="2" t="s">
        <v>167</v>
      </c>
      <c r="D56" s="17" t="s">
        <v>111</v>
      </c>
      <c r="E56" s="18">
        <f t="shared" si="11"/>
        <v>2538.24</v>
      </c>
      <c r="H56" s="3">
        <v>1760</v>
      </c>
      <c r="I56" s="55">
        <f t="shared" si="12"/>
        <v>2328.656</v>
      </c>
      <c r="K56" s="18"/>
      <c r="M56" s="27">
        <f t="shared" si="13"/>
        <v>2538.23504</v>
      </c>
      <c r="R56" s="63">
        <f t="shared" si="6"/>
        <v>3274.3296</v>
      </c>
    </row>
    <row r="57" spans="1:18" ht="12.75" customHeight="1">
      <c r="A57" s="61" t="s">
        <v>44</v>
      </c>
      <c r="B57" s="1" t="s">
        <v>168</v>
      </c>
      <c r="C57" s="2" t="s">
        <v>169</v>
      </c>
      <c r="D57" s="17" t="s">
        <v>114</v>
      </c>
      <c r="E57" s="18">
        <f t="shared" si="11"/>
        <v>2568.5399999999995</v>
      </c>
      <c r="H57" s="3">
        <v>1781</v>
      </c>
      <c r="I57" s="55">
        <f t="shared" si="12"/>
        <v>2356.4411</v>
      </c>
      <c r="K57" s="18"/>
      <c r="M57" s="27">
        <f t="shared" si="13"/>
        <v>2568.5207990000004</v>
      </c>
      <c r="R57" s="63">
        <f t="shared" si="6"/>
        <v>3313.4165999999996</v>
      </c>
    </row>
    <row r="58" spans="1:18" ht="12.75" customHeight="1">
      <c r="A58" s="61" t="s">
        <v>45</v>
      </c>
      <c r="B58" s="1" t="s">
        <v>170</v>
      </c>
      <c r="C58" s="2" t="s">
        <v>171</v>
      </c>
      <c r="D58" s="17" t="s">
        <v>117</v>
      </c>
      <c r="E58" s="18">
        <f t="shared" si="11"/>
        <v>2607.48</v>
      </c>
      <c r="H58" s="3">
        <v>1808</v>
      </c>
      <c r="I58" s="55">
        <f t="shared" si="12"/>
        <v>2392.1648</v>
      </c>
      <c r="K58" s="18"/>
      <c r="M58" s="27">
        <f t="shared" si="13"/>
        <v>2607.459632</v>
      </c>
      <c r="R58" s="63">
        <f t="shared" si="6"/>
        <v>3363.6492000000003</v>
      </c>
    </row>
    <row r="59" spans="1:18" ht="13.5">
      <c r="A59" s="103" t="s">
        <v>172</v>
      </c>
      <c r="B59" s="104"/>
      <c r="C59" s="104"/>
      <c r="D59" s="104"/>
      <c r="E59" s="123"/>
      <c r="I59" s="55">
        <f>H59*1.26</f>
        <v>0</v>
      </c>
      <c r="K59" s="18"/>
      <c r="R59" s="63">
        <f t="shared" si="6"/>
        <v>0</v>
      </c>
    </row>
    <row r="60" spans="1:18" ht="13.5">
      <c r="A60" s="61" t="s">
        <v>46</v>
      </c>
      <c r="B60" s="1" t="s">
        <v>173</v>
      </c>
      <c r="C60" s="2" t="s">
        <v>174</v>
      </c>
      <c r="D60" s="17" t="s">
        <v>175</v>
      </c>
      <c r="E60" s="18">
        <f t="shared" si="11"/>
        <v>1965.36</v>
      </c>
      <c r="H60" s="3">
        <v>1431</v>
      </c>
      <c r="I60" s="55">
        <f>H60*1.26</f>
        <v>1803.06</v>
      </c>
      <c r="K60" s="18"/>
      <c r="M60" s="27">
        <f t="shared" si="13"/>
        <v>1965.3354000000002</v>
      </c>
      <c r="R60" s="63">
        <f t="shared" si="6"/>
        <v>2535.3143999999998</v>
      </c>
    </row>
    <row r="61" spans="1:18" ht="22.5">
      <c r="A61" s="66" t="s">
        <v>47</v>
      </c>
      <c r="B61" s="5" t="s">
        <v>176</v>
      </c>
      <c r="C61" s="6" t="s">
        <v>177</v>
      </c>
      <c r="D61" s="20" t="s">
        <v>175</v>
      </c>
      <c r="E61" s="18">
        <f t="shared" si="11"/>
        <v>2150.7599999999998</v>
      </c>
      <c r="H61" s="3">
        <v>1566</v>
      </c>
      <c r="I61" s="55">
        <f>H61*1.26</f>
        <v>1973.16</v>
      </c>
      <c r="K61" s="18"/>
      <c r="M61" s="27">
        <f t="shared" si="13"/>
        <v>2150.7444</v>
      </c>
      <c r="R61" s="63">
        <f t="shared" si="6"/>
        <v>2774.4804</v>
      </c>
    </row>
    <row r="62" spans="1:18" ht="13.5">
      <c r="A62" s="67"/>
      <c r="B62" s="50"/>
      <c r="C62" s="51"/>
      <c r="D62" s="51"/>
      <c r="E62" s="52"/>
      <c r="H62" s="41"/>
      <c r="I62" s="55"/>
      <c r="K62" s="42"/>
      <c r="R62" s="63">
        <f t="shared" si="6"/>
        <v>0</v>
      </c>
    </row>
    <row r="63" spans="1:18" ht="13.5">
      <c r="A63" s="68" t="s">
        <v>17</v>
      </c>
      <c r="B63" s="106" t="s">
        <v>512</v>
      </c>
      <c r="C63" s="107"/>
      <c r="D63" s="107"/>
      <c r="E63" s="108"/>
      <c r="R63" s="63">
        <f aca="true" t="shared" si="14" ref="R63:R88">E63*1.29</f>
        <v>0</v>
      </c>
    </row>
    <row r="64" spans="1:18" ht="94.5" customHeight="1">
      <c r="A64" s="140" t="s">
        <v>182</v>
      </c>
      <c r="B64" s="141"/>
      <c r="C64" s="141"/>
      <c r="D64" s="141"/>
      <c r="E64" s="142"/>
      <c r="R64" s="63">
        <f t="shared" si="14"/>
        <v>0</v>
      </c>
    </row>
    <row r="65" spans="1:18" ht="12.75" customHeight="1">
      <c r="A65" s="137" t="s">
        <v>183</v>
      </c>
      <c r="B65" s="138"/>
      <c r="C65" s="138"/>
      <c r="D65" s="138"/>
      <c r="E65" s="139"/>
      <c r="N65" s="56">
        <v>44354</v>
      </c>
      <c r="R65" s="63">
        <f t="shared" si="14"/>
        <v>0</v>
      </c>
    </row>
    <row r="66" spans="1:18" ht="13.5">
      <c r="A66" s="61" t="s">
        <v>448</v>
      </c>
      <c r="B66" s="1" t="s">
        <v>184</v>
      </c>
      <c r="C66" s="2" t="s">
        <v>185</v>
      </c>
      <c r="D66" s="2" t="s">
        <v>470</v>
      </c>
      <c r="E66" s="18">
        <f aca="true" t="shared" si="15" ref="E66:E71">ROUND(K66/0.6,1)*0.6</f>
        <v>962.0999999999999</v>
      </c>
      <c r="H66" s="3">
        <v>660</v>
      </c>
      <c r="I66" s="55">
        <f aca="true" t="shared" si="16" ref="I66:I71">(H66*1.31)*1.01</f>
        <v>873.246</v>
      </c>
      <c r="J66" s="55">
        <f>I66/100*2.5</f>
        <v>21.83115</v>
      </c>
      <c r="K66" s="18">
        <f>(I66-J66)*1.13</f>
        <v>962.0987804999999</v>
      </c>
      <c r="L66" s="62">
        <f aca="true" t="shared" si="17" ref="L66:L72">K66/100*23</f>
        <v>221.28271951499997</v>
      </c>
      <c r="M66" s="27">
        <f aca="true" t="shared" si="18" ref="M66:M76">E66+L66</f>
        <v>1183.382719515</v>
      </c>
      <c r="N66" s="18"/>
      <c r="R66" s="63">
        <f t="shared" si="14"/>
        <v>1241.109</v>
      </c>
    </row>
    <row r="67" spans="1:18" ht="13.5">
      <c r="A67" s="61" t="s">
        <v>449</v>
      </c>
      <c r="B67" s="1" t="s">
        <v>186</v>
      </c>
      <c r="C67" s="2" t="s">
        <v>187</v>
      </c>
      <c r="D67" s="2" t="s">
        <v>471</v>
      </c>
      <c r="E67" s="18">
        <f t="shared" si="15"/>
        <v>976.68</v>
      </c>
      <c r="H67" s="3">
        <v>670</v>
      </c>
      <c r="I67" s="55">
        <f t="shared" si="16"/>
        <v>886.4770000000001</v>
      </c>
      <c r="J67" s="55">
        <f aca="true" t="shared" si="19" ref="J67:J76">I67/100*2.5</f>
        <v>22.161925</v>
      </c>
      <c r="K67" s="18">
        <f aca="true" t="shared" si="20" ref="K67:K76">(I67-J67)*1.13</f>
        <v>976.67603475</v>
      </c>
      <c r="L67" s="62">
        <f t="shared" si="17"/>
        <v>224.6354879925</v>
      </c>
      <c r="M67" s="27">
        <f t="shared" si="18"/>
        <v>1201.3154879925</v>
      </c>
      <c r="N67" s="18"/>
      <c r="R67" s="63">
        <f t="shared" si="14"/>
        <v>1259.9171999999999</v>
      </c>
    </row>
    <row r="68" spans="1:18" ht="13.5">
      <c r="A68" s="61" t="s">
        <v>450</v>
      </c>
      <c r="B68" s="1" t="s">
        <v>188</v>
      </c>
      <c r="C68" s="2" t="s">
        <v>189</v>
      </c>
      <c r="D68" s="2" t="s">
        <v>190</v>
      </c>
      <c r="E68" s="18">
        <f t="shared" si="15"/>
        <v>1029.1799999999998</v>
      </c>
      <c r="H68" s="3">
        <v>706</v>
      </c>
      <c r="I68" s="55">
        <f t="shared" si="16"/>
        <v>934.1086</v>
      </c>
      <c r="J68" s="55">
        <f t="shared" si="19"/>
        <v>23.352715000000003</v>
      </c>
      <c r="K68" s="18">
        <f t="shared" si="20"/>
        <v>1029.15415005</v>
      </c>
      <c r="L68" s="62">
        <f t="shared" si="17"/>
        <v>236.7054545115</v>
      </c>
      <c r="M68" s="27">
        <f t="shared" si="18"/>
        <v>1265.8854545114998</v>
      </c>
      <c r="N68" s="18"/>
      <c r="R68" s="63">
        <f t="shared" si="14"/>
        <v>1327.6421999999998</v>
      </c>
    </row>
    <row r="69" spans="1:18" ht="13.5">
      <c r="A69" s="61" t="s">
        <v>451</v>
      </c>
      <c r="B69" s="1" t="s">
        <v>191</v>
      </c>
      <c r="C69" s="2" t="s">
        <v>192</v>
      </c>
      <c r="D69" s="2" t="s">
        <v>469</v>
      </c>
      <c r="E69" s="18">
        <f t="shared" si="15"/>
        <v>1043.76</v>
      </c>
      <c r="H69" s="3">
        <v>716</v>
      </c>
      <c r="I69" s="55">
        <f t="shared" si="16"/>
        <v>947.3396</v>
      </c>
      <c r="J69" s="55">
        <f t="shared" si="19"/>
        <v>23.683490000000003</v>
      </c>
      <c r="K69" s="18">
        <f t="shared" si="20"/>
        <v>1043.7314043</v>
      </c>
      <c r="L69" s="62">
        <f t="shared" si="17"/>
        <v>240.05822298899997</v>
      </c>
      <c r="M69" s="27">
        <f t="shared" si="18"/>
        <v>1283.8182229889999</v>
      </c>
      <c r="N69" s="18"/>
      <c r="R69" s="63">
        <f t="shared" si="14"/>
        <v>1346.4504</v>
      </c>
    </row>
    <row r="70" spans="1:18" ht="13.5">
      <c r="A70" s="61" t="s">
        <v>452</v>
      </c>
      <c r="B70" s="1" t="s">
        <v>193</v>
      </c>
      <c r="C70" s="2" t="s">
        <v>194</v>
      </c>
      <c r="D70" s="2" t="s">
        <v>195</v>
      </c>
      <c r="E70" s="18">
        <f t="shared" si="15"/>
        <v>1088.94</v>
      </c>
      <c r="H70" s="3">
        <v>747</v>
      </c>
      <c r="I70" s="55">
        <f t="shared" si="16"/>
        <v>988.3557000000001</v>
      </c>
      <c r="J70" s="55">
        <f t="shared" si="19"/>
        <v>24.708892500000005</v>
      </c>
      <c r="K70" s="18">
        <f t="shared" si="20"/>
        <v>1088.9208924749998</v>
      </c>
      <c r="L70" s="62">
        <f t="shared" si="17"/>
        <v>250.45180526924997</v>
      </c>
      <c r="M70" s="27">
        <f t="shared" si="18"/>
        <v>1339.39180526925</v>
      </c>
      <c r="N70" s="18"/>
      <c r="R70" s="63">
        <f t="shared" si="14"/>
        <v>1404.7326</v>
      </c>
    </row>
    <row r="71" spans="1:18" ht="13.5">
      <c r="A71" s="61" t="s">
        <v>453</v>
      </c>
      <c r="B71" s="1" t="s">
        <v>196</v>
      </c>
      <c r="C71" s="2" t="s">
        <v>197</v>
      </c>
      <c r="D71" s="2" t="s">
        <v>198</v>
      </c>
      <c r="E71" s="18">
        <f t="shared" si="15"/>
        <v>1099.14</v>
      </c>
      <c r="H71" s="3">
        <v>754</v>
      </c>
      <c r="I71" s="55">
        <f t="shared" si="16"/>
        <v>997.6174</v>
      </c>
      <c r="J71" s="55">
        <f t="shared" si="19"/>
        <v>24.940435</v>
      </c>
      <c r="K71" s="18">
        <f t="shared" si="20"/>
        <v>1099.1249704499999</v>
      </c>
      <c r="L71" s="62">
        <f t="shared" si="17"/>
        <v>252.79874320349998</v>
      </c>
      <c r="M71" s="27">
        <f t="shared" si="18"/>
        <v>1351.9387432035</v>
      </c>
      <c r="N71" s="18"/>
      <c r="R71" s="63">
        <f t="shared" si="14"/>
        <v>1417.8906000000002</v>
      </c>
    </row>
    <row r="72" spans="1:18" ht="12.75" customHeight="1">
      <c r="A72" s="135" t="s">
        <v>199</v>
      </c>
      <c r="B72" s="136"/>
      <c r="C72" s="136"/>
      <c r="D72" s="136"/>
      <c r="E72" s="123"/>
      <c r="I72" s="55">
        <f>H72*1.26</f>
        <v>0</v>
      </c>
      <c r="J72" s="55">
        <f t="shared" si="19"/>
        <v>0</v>
      </c>
      <c r="K72" s="18">
        <f t="shared" si="20"/>
        <v>0</v>
      </c>
      <c r="L72" s="62">
        <f t="shared" si="17"/>
        <v>0</v>
      </c>
      <c r="M72" s="27">
        <f t="shared" si="18"/>
        <v>0</v>
      </c>
      <c r="N72" s="18"/>
      <c r="R72" s="63">
        <f t="shared" si="14"/>
        <v>0</v>
      </c>
    </row>
    <row r="73" spans="1:18" ht="13.5">
      <c r="A73" s="69" t="s">
        <v>454</v>
      </c>
      <c r="B73" s="1" t="s">
        <v>200</v>
      </c>
      <c r="C73" s="2" t="s">
        <v>201</v>
      </c>
      <c r="D73" s="2" t="s">
        <v>202</v>
      </c>
      <c r="E73" s="18">
        <f>ROUND(N73/0.6,1)*0.6</f>
        <v>1240.86</v>
      </c>
      <c r="H73" s="3">
        <v>806</v>
      </c>
      <c r="I73" s="55">
        <f>(H73*1.31)*1.01</f>
        <v>1066.4186000000002</v>
      </c>
      <c r="J73" s="55">
        <f t="shared" si="19"/>
        <v>26.660465000000006</v>
      </c>
      <c r="K73" s="18">
        <f>(I73-J73)*1.17</f>
        <v>1216.5170179500003</v>
      </c>
      <c r="L73" s="62">
        <f>N73/100*23</f>
        <v>285.3948924110701</v>
      </c>
      <c r="M73" s="27">
        <f t="shared" si="18"/>
        <v>1526.25489241107</v>
      </c>
      <c r="N73">
        <f>K73*1.02</f>
        <v>1240.8473583090004</v>
      </c>
      <c r="R73" s="63">
        <f t="shared" si="14"/>
        <v>1600.7094</v>
      </c>
    </row>
    <row r="74" spans="1:18" ht="13.5">
      <c r="A74" s="69" t="s">
        <v>455</v>
      </c>
      <c r="B74" s="1" t="s">
        <v>203</v>
      </c>
      <c r="C74" s="2" t="s">
        <v>204</v>
      </c>
      <c r="D74" s="2" t="s">
        <v>205</v>
      </c>
      <c r="E74" s="18">
        <f>ROUND(N74/0.6,1)*0.6</f>
        <v>1214.76</v>
      </c>
      <c r="H74" s="3">
        <v>817</v>
      </c>
      <c r="I74" s="55">
        <f>(H74*1.31)*1.01</f>
        <v>1080.9727</v>
      </c>
      <c r="J74" s="55">
        <f t="shared" si="19"/>
        <v>27.024317500000002</v>
      </c>
      <c r="K74" s="18">
        <f t="shared" si="20"/>
        <v>1190.9616722249998</v>
      </c>
      <c r="L74" s="62">
        <f>N74/100*23</f>
        <v>279.39960830398496</v>
      </c>
      <c r="M74" s="27">
        <f t="shared" si="18"/>
        <v>1494.159608303985</v>
      </c>
      <c r="N74">
        <f>K74*1.02</f>
        <v>1214.7809056694998</v>
      </c>
      <c r="R74" s="63">
        <f t="shared" si="14"/>
        <v>1567.0404</v>
      </c>
    </row>
    <row r="75" spans="1:18" ht="13.5">
      <c r="A75" s="69" t="s">
        <v>456</v>
      </c>
      <c r="B75" s="1" t="s">
        <v>206</v>
      </c>
      <c r="C75" s="2" t="s">
        <v>207</v>
      </c>
      <c r="D75" s="2" t="s">
        <v>208</v>
      </c>
      <c r="E75" s="18">
        <f>ROUND(N75/0.6,1)*0.6</f>
        <v>1260.8999999999999</v>
      </c>
      <c r="H75" s="3">
        <v>848</v>
      </c>
      <c r="I75" s="55">
        <f>(H75*1.31)*1.01</f>
        <v>1121.9888</v>
      </c>
      <c r="J75" s="55">
        <f t="shared" si="19"/>
        <v>28.04972</v>
      </c>
      <c r="K75" s="18">
        <f t="shared" si="20"/>
        <v>1236.1511604</v>
      </c>
      <c r="L75" s="62">
        <f>N75/100*23</f>
        <v>290.00106222984</v>
      </c>
      <c r="M75" s="27">
        <f t="shared" si="18"/>
        <v>1550.90106222984</v>
      </c>
      <c r="N75">
        <f>K75*1.02</f>
        <v>1260.874183608</v>
      </c>
      <c r="R75" s="63">
        <f t="shared" si="14"/>
        <v>1626.561</v>
      </c>
    </row>
    <row r="76" spans="1:18" ht="13.5">
      <c r="A76" s="69" t="s">
        <v>457</v>
      </c>
      <c r="B76" s="1" t="s">
        <v>209</v>
      </c>
      <c r="C76" s="2" t="s">
        <v>210</v>
      </c>
      <c r="D76" s="2" t="s">
        <v>211</v>
      </c>
      <c r="E76" s="18">
        <f>ROUND(N76/0.6,1)*0.6</f>
        <v>1275.7199999999998</v>
      </c>
      <c r="H76" s="3">
        <v>858</v>
      </c>
      <c r="I76" s="55">
        <f>(H76*1.31)*1.01</f>
        <v>1135.2198</v>
      </c>
      <c r="J76" s="55">
        <f t="shared" si="19"/>
        <v>28.380495000000003</v>
      </c>
      <c r="K76" s="18">
        <f t="shared" si="20"/>
        <v>1250.7284146499999</v>
      </c>
      <c r="L76" s="62">
        <f>N76/100*23</f>
        <v>293.42088607689</v>
      </c>
      <c r="M76" s="27">
        <f t="shared" si="18"/>
        <v>1569.1408860768897</v>
      </c>
      <c r="N76">
        <f>K76*1.02</f>
        <v>1275.7429829429998</v>
      </c>
      <c r="R76" s="63">
        <f t="shared" si="14"/>
        <v>1645.6787999999997</v>
      </c>
    </row>
    <row r="77" spans="1:18" ht="12.75" customHeight="1">
      <c r="A77" s="120" t="s">
        <v>513</v>
      </c>
      <c r="B77" s="121"/>
      <c r="C77" s="121"/>
      <c r="D77" s="121"/>
      <c r="E77" s="122"/>
      <c r="I77" s="55">
        <f>H77*1.26</f>
        <v>0</v>
      </c>
      <c r="R77" s="63">
        <f t="shared" si="14"/>
        <v>0</v>
      </c>
    </row>
    <row r="78" spans="1:18" ht="13.5">
      <c r="A78" s="69" t="s">
        <v>458</v>
      </c>
      <c r="B78" s="117" t="s">
        <v>514</v>
      </c>
      <c r="C78" s="118"/>
      <c r="D78" s="119"/>
      <c r="E78" s="18">
        <f>E66-E88</f>
        <v>596.0999999999999</v>
      </c>
      <c r="H78" s="3"/>
      <c r="I78" s="62"/>
      <c r="R78" s="63">
        <f t="shared" si="14"/>
        <v>768.9689999999999</v>
      </c>
    </row>
    <row r="79" spans="1:18" ht="13.5">
      <c r="A79" s="69" t="s">
        <v>459</v>
      </c>
      <c r="B79" s="117" t="s">
        <v>515</v>
      </c>
      <c r="C79" s="118"/>
      <c r="D79" s="119"/>
      <c r="E79" s="18">
        <f>E67-E88</f>
        <v>610.68</v>
      </c>
      <c r="H79" s="3"/>
      <c r="I79" s="62"/>
      <c r="R79" s="63">
        <f t="shared" si="14"/>
        <v>787.7772</v>
      </c>
    </row>
    <row r="80" spans="1:18" ht="13.5">
      <c r="A80" s="69" t="s">
        <v>460</v>
      </c>
      <c r="B80" s="117" t="s">
        <v>516</v>
      </c>
      <c r="C80" s="118"/>
      <c r="D80" s="119"/>
      <c r="E80" s="18">
        <f>E68-E88</f>
        <v>663.1799999999998</v>
      </c>
      <c r="H80" s="3"/>
      <c r="I80" s="62"/>
      <c r="R80" s="63">
        <f t="shared" si="14"/>
        <v>855.5021999999998</v>
      </c>
    </row>
    <row r="81" spans="1:18" ht="13.5">
      <c r="A81" s="69" t="s">
        <v>461</v>
      </c>
      <c r="B81" s="117" t="s">
        <v>517</v>
      </c>
      <c r="C81" s="118"/>
      <c r="D81" s="119"/>
      <c r="E81" s="18">
        <f>E69-E88</f>
        <v>677.76</v>
      </c>
      <c r="H81" s="3"/>
      <c r="I81" s="62"/>
      <c r="R81" s="63">
        <f t="shared" si="14"/>
        <v>874.3104</v>
      </c>
    </row>
    <row r="82" spans="1:18" ht="13.5">
      <c r="A82" s="69" t="s">
        <v>462</v>
      </c>
      <c r="B82" s="117" t="s">
        <v>518</v>
      </c>
      <c r="C82" s="118"/>
      <c r="D82" s="119"/>
      <c r="E82" s="18">
        <f>E70-E88</f>
        <v>722.94</v>
      </c>
      <c r="H82" s="3"/>
      <c r="I82" s="62"/>
      <c r="R82" s="63">
        <f t="shared" si="14"/>
        <v>932.5926000000001</v>
      </c>
    </row>
    <row r="83" spans="1:18" ht="13.5">
      <c r="A83" s="69" t="s">
        <v>463</v>
      </c>
      <c r="B83" s="117" t="s">
        <v>519</v>
      </c>
      <c r="C83" s="118"/>
      <c r="D83" s="119"/>
      <c r="E83" s="18">
        <f>E71-E88</f>
        <v>733.1400000000001</v>
      </c>
      <c r="H83" s="3"/>
      <c r="I83" s="62"/>
      <c r="R83" s="63">
        <f t="shared" si="14"/>
        <v>945.7506000000002</v>
      </c>
    </row>
    <row r="84" spans="1:18" ht="13.5">
      <c r="A84" s="69" t="s">
        <v>464</v>
      </c>
      <c r="B84" s="117" t="s">
        <v>520</v>
      </c>
      <c r="C84" s="118"/>
      <c r="D84" s="119"/>
      <c r="E84" s="18">
        <f>E73-E88</f>
        <v>874.8599999999999</v>
      </c>
      <c r="H84" s="3"/>
      <c r="I84" s="62"/>
      <c r="R84" s="63">
        <f t="shared" si="14"/>
        <v>1128.5693999999999</v>
      </c>
    </row>
    <row r="85" spans="1:18" ht="13.5">
      <c r="A85" s="69" t="s">
        <v>465</v>
      </c>
      <c r="B85" s="117" t="s">
        <v>521</v>
      </c>
      <c r="C85" s="118"/>
      <c r="D85" s="119"/>
      <c r="E85" s="18">
        <f>E74-E88</f>
        <v>848.76</v>
      </c>
      <c r="H85" s="3"/>
      <c r="I85" s="62"/>
      <c r="R85" s="63">
        <f t="shared" si="14"/>
        <v>1094.9004</v>
      </c>
    </row>
    <row r="86" spans="1:18" ht="13.5">
      <c r="A86" s="69" t="s">
        <v>466</v>
      </c>
      <c r="B86" s="117" t="s">
        <v>522</v>
      </c>
      <c r="C86" s="118"/>
      <c r="D86" s="119"/>
      <c r="E86" s="18">
        <f>E75-E88</f>
        <v>894.8999999999999</v>
      </c>
      <c r="H86" s="3"/>
      <c r="I86" s="62"/>
      <c r="R86" s="63">
        <f t="shared" si="14"/>
        <v>1154.4209999999998</v>
      </c>
    </row>
    <row r="87" spans="1:18" ht="13.5">
      <c r="A87" s="69" t="s">
        <v>467</v>
      </c>
      <c r="B87" s="117" t="s">
        <v>523</v>
      </c>
      <c r="C87" s="118"/>
      <c r="D87" s="119"/>
      <c r="E87" s="18">
        <f>E76-E88</f>
        <v>909.7199999999998</v>
      </c>
      <c r="H87" s="3"/>
      <c r="I87" s="62"/>
      <c r="R87" s="63">
        <f t="shared" si="14"/>
        <v>1173.5387999999998</v>
      </c>
    </row>
    <row r="88" spans="1:18" ht="13.5">
      <c r="A88" s="69" t="s">
        <v>468</v>
      </c>
      <c r="B88" s="117" t="s">
        <v>212</v>
      </c>
      <c r="C88" s="118"/>
      <c r="D88" s="119"/>
      <c r="E88" s="22">
        <f>ROUND(I88/6,)*6</f>
        <v>366</v>
      </c>
      <c r="H88" s="3">
        <v>275</v>
      </c>
      <c r="I88" s="55">
        <f>(H88*1.31)*1.01</f>
        <v>363.8525</v>
      </c>
      <c r="R88" s="63">
        <f t="shared" si="14"/>
        <v>472.14</v>
      </c>
    </row>
    <row r="89" spans="1:18" ht="13.5">
      <c r="A89" s="68" t="s">
        <v>524</v>
      </c>
      <c r="B89" s="101" t="s">
        <v>525</v>
      </c>
      <c r="C89" s="102"/>
      <c r="D89" s="102"/>
      <c r="E89" s="102"/>
      <c r="R89" s="63">
        <f aca="true" t="shared" si="21" ref="R89:R112">E89*1.29</f>
        <v>0</v>
      </c>
    </row>
    <row r="90" spans="1:18" ht="120" customHeight="1">
      <c r="A90" s="109" t="s">
        <v>213</v>
      </c>
      <c r="B90" s="110"/>
      <c r="C90" s="110"/>
      <c r="D90" s="110"/>
      <c r="E90" s="110"/>
      <c r="R90" s="63">
        <f t="shared" si="21"/>
        <v>0</v>
      </c>
    </row>
    <row r="91" spans="1:18" ht="13.5">
      <c r="A91" s="111" t="s">
        <v>214</v>
      </c>
      <c r="B91" s="112"/>
      <c r="C91" s="112"/>
      <c r="D91" s="112"/>
      <c r="E91" s="113"/>
      <c r="R91" s="63">
        <f t="shared" si="21"/>
        <v>0</v>
      </c>
    </row>
    <row r="92" spans="1:18" ht="13.5">
      <c r="A92" s="69" t="s">
        <v>526</v>
      </c>
      <c r="B92" s="1" t="s">
        <v>215</v>
      </c>
      <c r="C92" s="2" t="s">
        <v>216</v>
      </c>
      <c r="D92" s="2" t="s">
        <v>95</v>
      </c>
      <c r="E92" s="18">
        <f>ROUND(K92/0.6,1)*0.6</f>
        <v>5216.639999999999</v>
      </c>
      <c r="H92" s="3">
        <v>3518</v>
      </c>
      <c r="I92" s="55">
        <f>I93+400</f>
        <v>4742.4142</v>
      </c>
      <c r="J92">
        <f>I92/100*10</f>
        <v>474.24142000000006</v>
      </c>
      <c r="K92" s="27">
        <f>I92+J92</f>
        <v>5216.65562</v>
      </c>
      <c r="R92" s="63">
        <f t="shared" si="21"/>
        <v>6729.4655999999995</v>
      </c>
    </row>
    <row r="93" spans="1:18" ht="13.5">
      <c r="A93" s="69" t="s">
        <v>527</v>
      </c>
      <c r="B93" s="1" t="s">
        <v>217</v>
      </c>
      <c r="C93" s="2" t="s">
        <v>218</v>
      </c>
      <c r="D93" s="2" t="s">
        <v>95</v>
      </c>
      <c r="E93" s="18">
        <f>ROUND(K93/0.6,1)*0.6</f>
        <v>4776.66</v>
      </c>
      <c r="G93" s="27"/>
      <c r="H93" s="3">
        <v>3282</v>
      </c>
      <c r="I93" s="55">
        <f>(H93*1.31)*1.01</f>
        <v>4342.4142</v>
      </c>
      <c r="J93">
        <f>I93/100*10</f>
        <v>434.24142000000006</v>
      </c>
      <c r="K93" s="27">
        <f>I93+J93</f>
        <v>4776.65562</v>
      </c>
      <c r="R93" s="63">
        <f t="shared" si="21"/>
        <v>6161.8914</v>
      </c>
    </row>
    <row r="94" spans="1:18" ht="13.5">
      <c r="A94" s="103" t="s">
        <v>219</v>
      </c>
      <c r="B94" s="104"/>
      <c r="C94" s="104"/>
      <c r="D94" s="104"/>
      <c r="E94" s="105"/>
      <c r="I94" s="55"/>
      <c r="R94" s="63">
        <f t="shared" si="21"/>
        <v>0</v>
      </c>
    </row>
    <row r="95" spans="1:18" ht="13.5">
      <c r="A95" s="69" t="s">
        <v>528</v>
      </c>
      <c r="B95" s="1" t="s">
        <v>220</v>
      </c>
      <c r="C95" s="2" t="s">
        <v>221</v>
      </c>
      <c r="D95" s="2" t="s">
        <v>108</v>
      </c>
      <c r="E95" s="18">
        <f>ROUND(K95/0.6,1)*0.6</f>
        <v>3901.26</v>
      </c>
      <c r="H95" s="3">
        <v>2678</v>
      </c>
      <c r="I95" s="55">
        <f>I96+260</f>
        <v>3546.5804</v>
      </c>
      <c r="J95">
        <f>I95/100*10</f>
        <v>354.65803999999997</v>
      </c>
      <c r="K95" s="27">
        <f>I95+J95</f>
        <v>3901.2384399999996</v>
      </c>
      <c r="R95" s="63">
        <f t="shared" si="21"/>
        <v>5032.625400000001</v>
      </c>
    </row>
    <row r="96" spans="1:18" ht="13.5">
      <c r="A96" s="69" t="s">
        <v>529</v>
      </c>
      <c r="B96" s="1" t="s">
        <v>222</v>
      </c>
      <c r="C96" s="2" t="s">
        <v>223</v>
      </c>
      <c r="D96" s="2" t="s">
        <v>108</v>
      </c>
      <c r="E96" s="18">
        <f>ROUND(K96/0.6,1)*0.6</f>
        <v>3615.24</v>
      </c>
      <c r="G96" s="27"/>
      <c r="H96" s="3">
        <v>2484</v>
      </c>
      <c r="I96" s="55">
        <f>(H96*1.31)*1.01</f>
        <v>3286.5804</v>
      </c>
      <c r="J96">
        <f>I96/100*10</f>
        <v>328.65803999999997</v>
      </c>
      <c r="K96" s="27">
        <f>I96+J96</f>
        <v>3615.2384399999996</v>
      </c>
      <c r="R96" s="63">
        <f t="shared" si="21"/>
        <v>4663.6596</v>
      </c>
    </row>
    <row r="97" spans="1:18" ht="13.5">
      <c r="A97" s="103" t="s">
        <v>224</v>
      </c>
      <c r="B97" s="104"/>
      <c r="C97" s="104"/>
      <c r="D97" s="104"/>
      <c r="E97" s="105"/>
      <c r="I97" s="55"/>
      <c r="R97" s="63">
        <f t="shared" si="21"/>
        <v>0</v>
      </c>
    </row>
    <row r="98" spans="1:18" ht="13.5">
      <c r="A98" s="69" t="s">
        <v>530</v>
      </c>
      <c r="B98" s="1" t="s">
        <v>225</v>
      </c>
      <c r="C98" s="2" t="s">
        <v>226</v>
      </c>
      <c r="D98" s="2" t="s">
        <v>95</v>
      </c>
      <c r="E98" s="18">
        <f>ROUND(K98/0.6,1)*0.6</f>
        <v>5605.26</v>
      </c>
      <c r="H98" s="3">
        <v>3849</v>
      </c>
      <c r="I98" s="55">
        <f>I99+400</f>
        <v>5095.6819000000005</v>
      </c>
      <c r="J98">
        <f>I98/100*10</f>
        <v>509.56819</v>
      </c>
      <c r="K98" s="27">
        <f>I98+J98</f>
        <v>5605.2500900000005</v>
      </c>
      <c r="R98" s="63">
        <f t="shared" si="21"/>
        <v>7230.785400000001</v>
      </c>
    </row>
    <row r="99" spans="1:18" ht="13.5">
      <c r="A99" s="69" t="s">
        <v>531</v>
      </c>
      <c r="B99" s="1" t="s">
        <v>227</v>
      </c>
      <c r="C99" s="2" t="s">
        <v>228</v>
      </c>
      <c r="D99" s="2" t="s">
        <v>95</v>
      </c>
      <c r="E99" s="18">
        <f>ROUND(K99/0.6,1)*0.6</f>
        <v>5165.28</v>
      </c>
      <c r="G99" s="27"/>
      <c r="H99" s="3">
        <v>3549</v>
      </c>
      <c r="I99" s="55">
        <f>(H99*1.31)*1.01</f>
        <v>4695.6819000000005</v>
      </c>
      <c r="J99">
        <f>I99/100*10</f>
        <v>469.56819</v>
      </c>
      <c r="K99" s="27">
        <f>I99+J99</f>
        <v>5165.2500900000005</v>
      </c>
      <c r="R99" s="63">
        <f t="shared" si="21"/>
        <v>6663.2112</v>
      </c>
    </row>
    <row r="100" spans="1:18" ht="13.5">
      <c r="A100" s="103" t="s">
        <v>229</v>
      </c>
      <c r="B100" s="104"/>
      <c r="C100" s="104"/>
      <c r="D100" s="104"/>
      <c r="E100" s="105"/>
      <c r="I100" s="55"/>
      <c r="R100" s="63">
        <f t="shared" si="21"/>
        <v>0</v>
      </c>
    </row>
    <row r="101" spans="1:18" ht="13.5">
      <c r="A101" s="69" t="s">
        <v>532</v>
      </c>
      <c r="B101" s="1" t="s">
        <v>230</v>
      </c>
      <c r="C101" s="2" t="s">
        <v>231</v>
      </c>
      <c r="D101" s="2" t="s">
        <v>108</v>
      </c>
      <c r="E101" s="18">
        <f>ROUND(K101/0.6,1)*0.6</f>
        <v>4160.28</v>
      </c>
      <c r="H101" s="3">
        <v>2704</v>
      </c>
      <c r="I101" s="55">
        <f>I102+260</f>
        <v>3782.0922000000005</v>
      </c>
      <c r="J101">
        <f>I101/100*10</f>
        <v>378.20922</v>
      </c>
      <c r="K101" s="27">
        <f>I101+J101</f>
        <v>4160.301420000001</v>
      </c>
      <c r="R101" s="63">
        <f t="shared" si="21"/>
        <v>5366.7612</v>
      </c>
    </row>
    <row r="102" spans="1:18" ht="22.5">
      <c r="A102" s="69" t="s">
        <v>533</v>
      </c>
      <c r="B102" s="1" t="s">
        <v>232</v>
      </c>
      <c r="C102" s="2" t="s">
        <v>233</v>
      </c>
      <c r="D102" s="2" t="s">
        <v>108</v>
      </c>
      <c r="E102" s="18">
        <f>ROUND(K102/0.6,1)*0.6</f>
        <v>3874.3199999999997</v>
      </c>
      <c r="G102" s="27"/>
      <c r="H102" s="3">
        <v>2662</v>
      </c>
      <c r="I102" s="55">
        <f>(H102*1.31)*1.01</f>
        <v>3522.0922000000005</v>
      </c>
      <c r="J102">
        <f>I102/100*10</f>
        <v>352.20922</v>
      </c>
      <c r="K102" s="27">
        <f>I102+J102</f>
        <v>3874.3014200000007</v>
      </c>
      <c r="R102" s="63">
        <f t="shared" si="21"/>
        <v>4997.8728</v>
      </c>
    </row>
    <row r="103" spans="1:18" ht="13.5">
      <c r="A103" s="103" t="s">
        <v>234</v>
      </c>
      <c r="B103" s="104"/>
      <c r="C103" s="104"/>
      <c r="D103" s="104"/>
      <c r="E103" s="105"/>
      <c r="I103" s="55"/>
      <c r="R103" s="63">
        <f t="shared" si="21"/>
        <v>0</v>
      </c>
    </row>
    <row r="104" spans="1:18" ht="13.5">
      <c r="A104" s="69" t="s">
        <v>534</v>
      </c>
      <c r="B104" s="1" t="s">
        <v>235</v>
      </c>
      <c r="C104" s="2" t="s">
        <v>236</v>
      </c>
      <c r="D104" s="2" t="s">
        <v>95</v>
      </c>
      <c r="E104" s="18">
        <f>ROUND(K104/0.6,1)*0.6</f>
        <v>5941.44</v>
      </c>
      <c r="H104" s="3">
        <v>4032</v>
      </c>
      <c r="I104" s="55">
        <f>I105+400</f>
        <v>5401.318</v>
      </c>
      <c r="J104">
        <f>I104/100*10</f>
        <v>540.1318000000001</v>
      </c>
      <c r="K104" s="27">
        <f>I104+J104</f>
        <v>5941.4498</v>
      </c>
      <c r="R104" s="63">
        <f t="shared" si="21"/>
        <v>7664.4576</v>
      </c>
    </row>
    <row r="105" spans="1:18" ht="13.5">
      <c r="A105" s="69" t="s">
        <v>535</v>
      </c>
      <c r="B105" s="1" t="s">
        <v>237</v>
      </c>
      <c r="C105" s="2" t="s">
        <v>238</v>
      </c>
      <c r="D105" s="2" t="s">
        <v>95</v>
      </c>
      <c r="E105" s="18">
        <f>ROUND(K105/0.6,1)*0.6</f>
        <v>5501.46</v>
      </c>
      <c r="G105" s="27"/>
      <c r="H105" s="3">
        <v>3780</v>
      </c>
      <c r="I105" s="55">
        <f>(H105*1.31)*1.01</f>
        <v>5001.318</v>
      </c>
      <c r="J105">
        <f>I105/100*10</f>
        <v>500.13180000000006</v>
      </c>
      <c r="K105" s="27">
        <f>I105+J105</f>
        <v>5501.4498</v>
      </c>
      <c r="R105" s="63">
        <f t="shared" si="21"/>
        <v>7096.883400000001</v>
      </c>
    </row>
    <row r="106" spans="1:18" ht="13.5">
      <c r="A106" s="103" t="s">
        <v>239</v>
      </c>
      <c r="B106" s="104"/>
      <c r="C106" s="104"/>
      <c r="D106" s="104"/>
      <c r="E106" s="105"/>
      <c r="I106" s="55"/>
      <c r="R106" s="63">
        <f t="shared" si="21"/>
        <v>0</v>
      </c>
    </row>
    <row r="107" spans="1:18" ht="22.5">
      <c r="A107" s="70" t="s">
        <v>536</v>
      </c>
      <c r="B107" s="5" t="s">
        <v>240</v>
      </c>
      <c r="C107" s="6" t="s">
        <v>241</v>
      </c>
      <c r="D107" s="6" t="s">
        <v>108</v>
      </c>
      <c r="E107" s="18">
        <f>ROUND(K107/0.6,1)*0.6</f>
        <v>4305.839999999999</v>
      </c>
      <c r="H107" s="7">
        <v>3849</v>
      </c>
      <c r="I107" s="55">
        <f>I108+260</f>
        <v>3914.4022000000004</v>
      </c>
      <c r="J107">
        <f>I107/100*10</f>
        <v>391.44022000000007</v>
      </c>
      <c r="K107" s="27">
        <f>I107+J107</f>
        <v>4305.842420000001</v>
      </c>
      <c r="R107" s="63">
        <f t="shared" si="21"/>
        <v>5554.533599999999</v>
      </c>
    </row>
    <row r="108" spans="1:18" ht="22.5">
      <c r="A108" s="69" t="s">
        <v>537</v>
      </c>
      <c r="B108" s="9" t="s">
        <v>242</v>
      </c>
      <c r="C108" s="10" t="s">
        <v>243</v>
      </c>
      <c r="D108" s="10" t="s">
        <v>108</v>
      </c>
      <c r="E108" s="18">
        <f>ROUND(K108/0.6,1)*0.6</f>
        <v>4019.8199999999997</v>
      </c>
      <c r="G108" s="27"/>
      <c r="H108" s="11">
        <v>2762</v>
      </c>
      <c r="I108" s="55">
        <f>(H108*1.31)*1.01</f>
        <v>3654.4022000000004</v>
      </c>
      <c r="J108">
        <f>I108/100*10</f>
        <v>365.44022000000007</v>
      </c>
      <c r="K108" s="27">
        <f>I108+J108</f>
        <v>4019.8424200000004</v>
      </c>
      <c r="R108" s="63">
        <f t="shared" si="21"/>
        <v>5185.5678</v>
      </c>
    </row>
    <row r="109" spans="1:18" ht="13.5">
      <c r="A109" s="115" t="s">
        <v>244</v>
      </c>
      <c r="B109" s="116"/>
      <c r="C109" s="116"/>
      <c r="D109" s="116"/>
      <c r="E109" s="116"/>
      <c r="I109" s="55"/>
      <c r="R109" s="63">
        <f t="shared" si="21"/>
        <v>0</v>
      </c>
    </row>
    <row r="110" spans="1:18" ht="13.5">
      <c r="A110" s="71" t="s">
        <v>538</v>
      </c>
      <c r="B110" s="15" t="s">
        <v>245</v>
      </c>
      <c r="C110" s="13" t="s">
        <v>246</v>
      </c>
      <c r="D110" s="13" t="s">
        <v>95</v>
      </c>
      <c r="E110" s="18">
        <f>ROUND(K110/0.6,1)*0.6</f>
        <v>8104.799999999999</v>
      </c>
      <c r="H110" s="14">
        <v>5364</v>
      </c>
      <c r="I110" s="55">
        <f>(H110*1.36)*1.01</f>
        <v>7367.990400000001</v>
      </c>
      <c r="J110">
        <f>I110/100*10</f>
        <v>736.7990400000001</v>
      </c>
      <c r="K110" s="27">
        <f>I110+J110</f>
        <v>8104.7894400000005</v>
      </c>
      <c r="R110" s="63">
        <f t="shared" si="21"/>
        <v>10455.192</v>
      </c>
    </row>
    <row r="111" spans="1:18" ht="13.5">
      <c r="A111" s="69" t="s">
        <v>539</v>
      </c>
      <c r="B111" s="4" t="s">
        <v>247</v>
      </c>
      <c r="C111" s="2" t="s">
        <v>248</v>
      </c>
      <c r="D111" s="2" t="s">
        <v>108</v>
      </c>
      <c r="E111" s="18">
        <f>ROUND(K111/0.6,1)*0.6</f>
        <v>6119.4</v>
      </c>
      <c r="G111" s="27"/>
      <c r="H111" s="3">
        <v>4050</v>
      </c>
      <c r="I111" s="55">
        <f>(H111*1.36)*1.01</f>
        <v>5563.08</v>
      </c>
      <c r="J111">
        <f>I111/100*10</f>
        <v>556.308</v>
      </c>
      <c r="K111" s="27">
        <f>I111+J111</f>
        <v>6119.388</v>
      </c>
      <c r="R111" s="63">
        <f t="shared" si="21"/>
        <v>7894.026</v>
      </c>
    </row>
    <row r="112" spans="1:18" ht="13.5">
      <c r="A112" s="72"/>
      <c r="B112" s="16"/>
      <c r="C112" s="16"/>
      <c r="D112" s="16"/>
      <c r="E112" s="8"/>
      <c r="R112" s="63">
        <f t="shared" si="21"/>
        <v>0</v>
      </c>
    </row>
    <row r="113" spans="1:18" ht="13.5">
      <c r="A113" s="68" t="s">
        <v>540</v>
      </c>
      <c r="B113" s="101" t="s">
        <v>569</v>
      </c>
      <c r="C113" s="102"/>
      <c r="D113" s="102"/>
      <c r="E113" s="102"/>
      <c r="R113" s="63">
        <f aca="true" t="shared" si="22" ref="R113:R148">E113*1.29</f>
        <v>0</v>
      </c>
    </row>
    <row r="114" spans="1:18" ht="120" customHeight="1">
      <c r="A114" s="98" t="s">
        <v>570</v>
      </c>
      <c r="B114" s="99"/>
      <c r="C114" s="99"/>
      <c r="D114" s="99"/>
      <c r="E114" s="100"/>
      <c r="R114" s="63">
        <f t="shared" si="22"/>
        <v>0</v>
      </c>
    </row>
    <row r="115" spans="1:18" ht="13.5">
      <c r="A115" s="103" t="s">
        <v>249</v>
      </c>
      <c r="B115" s="104"/>
      <c r="C115" s="104"/>
      <c r="D115" s="104"/>
      <c r="E115" s="105"/>
      <c r="L115" s="56">
        <v>44354</v>
      </c>
      <c r="R115" s="63">
        <f t="shared" si="22"/>
        <v>0</v>
      </c>
    </row>
    <row r="116" spans="1:18" ht="13.5">
      <c r="A116" s="69" t="s">
        <v>541</v>
      </c>
      <c r="B116" s="1" t="s">
        <v>250</v>
      </c>
      <c r="C116" s="2" t="s">
        <v>251</v>
      </c>
      <c r="D116" s="2" t="s">
        <v>252</v>
      </c>
      <c r="E116" s="18">
        <f>ROUND(L116/0.6,1)*0.6</f>
        <v>3109.4399999999996</v>
      </c>
      <c r="H116" s="3">
        <v>2244</v>
      </c>
      <c r="I116" s="18">
        <v>2743</v>
      </c>
      <c r="J116">
        <f>I116*1.09</f>
        <v>2989.8700000000003</v>
      </c>
      <c r="K116" s="18"/>
      <c r="L116">
        <f>J116*1.04</f>
        <v>3109.4648000000007</v>
      </c>
      <c r="R116" s="63">
        <f t="shared" si="22"/>
        <v>4011.1775999999995</v>
      </c>
    </row>
    <row r="117" spans="1:18" ht="22.5">
      <c r="A117" s="69" t="s">
        <v>542</v>
      </c>
      <c r="B117" s="1" t="s">
        <v>253</v>
      </c>
      <c r="C117" s="2" t="s">
        <v>254</v>
      </c>
      <c r="D117" s="2" t="s">
        <v>252</v>
      </c>
      <c r="E117" s="18">
        <f>ROUND(L117/0.6,1)*0.6</f>
        <v>3556.08</v>
      </c>
      <c r="H117" s="3">
        <v>2496</v>
      </c>
      <c r="I117" s="18">
        <v>3137</v>
      </c>
      <c r="J117">
        <f>I117*1.09</f>
        <v>3419.3300000000004</v>
      </c>
      <c r="K117" s="18"/>
      <c r="L117">
        <f>J117*1.04</f>
        <v>3556.1032000000005</v>
      </c>
      <c r="R117" s="63">
        <f t="shared" si="22"/>
        <v>4587.3432</v>
      </c>
    </row>
    <row r="118" spans="1:18" ht="13.5">
      <c r="A118" s="69" t="s">
        <v>543</v>
      </c>
      <c r="B118" s="1" t="s">
        <v>255</v>
      </c>
      <c r="C118" s="2" t="s">
        <v>256</v>
      </c>
      <c r="D118" s="2" t="s">
        <v>257</v>
      </c>
      <c r="E118" s="18">
        <f>ROUND(L118/0.6,1)*0.6</f>
        <v>3335.1600000000003</v>
      </c>
      <c r="H118" s="3">
        <v>2335</v>
      </c>
      <c r="I118" s="55">
        <f>H118*1.26</f>
        <v>2942.1</v>
      </c>
      <c r="J118">
        <f>I118*1.09</f>
        <v>3206.889</v>
      </c>
      <c r="K118" s="18"/>
      <c r="L118">
        <f>J118*1.04</f>
        <v>3335.16456</v>
      </c>
      <c r="R118" s="63">
        <f t="shared" si="22"/>
        <v>4302.356400000001</v>
      </c>
    </row>
    <row r="119" spans="1:18" ht="22.5">
      <c r="A119" s="69" t="s">
        <v>544</v>
      </c>
      <c r="B119" s="1" t="s">
        <v>258</v>
      </c>
      <c r="C119" s="2" t="s">
        <v>259</v>
      </c>
      <c r="D119" s="2" t="s">
        <v>257</v>
      </c>
      <c r="E119" s="18">
        <f>ROUND(L119/0.6,1)*0.6</f>
        <v>3786.6</v>
      </c>
      <c r="H119" s="3">
        <v>2532</v>
      </c>
      <c r="I119" s="55">
        <f>H119*1.26+150</f>
        <v>3340.32</v>
      </c>
      <c r="J119">
        <f>I119*1.09</f>
        <v>3640.9488000000006</v>
      </c>
      <c r="K119" s="18"/>
      <c r="L119">
        <f>J119*1.04</f>
        <v>3786.5867520000006</v>
      </c>
      <c r="R119" s="63">
        <f t="shared" si="22"/>
        <v>4884.714</v>
      </c>
    </row>
    <row r="120" spans="1:18" ht="13.5">
      <c r="A120" s="103" t="s">
        <v>263</v>
      </c>
      <c r="B120" s="104"/>
      <c r="C120" s="104"/>
      <c r="D120" s="104"/>
      <c r="E120" s="105"/>
      <c r="I120" s="55"/>
      <c r="R120" s="63">
        <f t="shared" si="22"/>
        <v>0</v>
      </c>
    </row>
    <row r="121" spans="1:18" ht="13.5">
      <c r="A121" s="69" t="s">
        <v>545</v>
      </c>
      <c r="B121" s="1" t="s">
        <v>264</v>
      </c>
      <c r="C121" s="2" t="s">
        <v>265</v>
      </c>
      <c r="D121" s="2" t="s">
        <v>252</v>
      </c>
      <c r="E121" s="18">
        <f>ROUND(J121/0.6,1)*0.6</f>
        <v>5520</v>
      </c>
      <c r="H121" s="3">
        <v>3684</v>
      </c>
      <c r="I121" s="18">
        <v>4600</v>
      </c>
      <c r="J121">
        <f>I121*1.2</f>
        <v>5520</v>
      </c>
      <c r="K121" s="18"/>
      <c r="R121" s="63">
        <f t="shared" si="22"/>
        <v>7120.8</v>
      </c>
    </row>
    <row r="122" spans="1:18" ht="22.5">
      <c r="A122" s="69" t="s">
        <v>546</v>
      </c>
      <c r="B122" s="1" t="s">
        <v>266</v>
      </c>
      <c r="C122" s="2" t="s">
        <v>267</v>
      </c>
      <c r="D122" s="2" t="s">
        <v>252</v>
      </c>
      <c r="E122" s="18">
        <f>E121+394</f>
        <v>5914</v>
      </c>
      <c r="H122" s="3">
        <v>3930</v>
      </c>
      <c r="I122" s="55">
        <v>4994</v>
      </c>
      <c r="J122">
        <f>I122*1.2</f>
        <v>5992.8</v>
      </c>
      <c r="K122" s="18"/>
      <c r="R122" s="63">
        <f t="shared" si="22"/>
        <v>7629.06</v>
      </c>
    </row>
    <row r="123" spans="1:18" ht="13.5">
      <c r="A123" s="69" t="s">
        <v>547</v>
      </c>
      <c r="B123" s="1" t="s">
        <v>268</v>
      </c>
      <c r="C123" s="2" t="s">
        <v>269</v>
      </c>
      <c r="D123" s="2" t="s">
        <v>257</v>
      </c>
      <c r="E123" s="18">
        <f>E121+126.36</f>
        <v>5646.36</v>
      </c>
      <c r="H123" s="3">
        <v>3776</v>
      </c>
      <c r="I123" s="55">
        <v>4726.36</v>
      </c>
      <c r="J123">
        <f>I123*1.2</f>
        <v>5671.632</v>
      </c>
      <c r="K123" s="18"/>
      <c r="R123" s="63">
        <f t="shared" si="22"/>
        <v>7283.8044</v>
      </c>
    </row>
    <row r="124" spans="1:18" ht="22.5">
      <c r="A124" s="69" t="s">
        <v>548</v>
      </c>
      <c r="B124" s="1" t="s">
        <v>270</v>
      </c>
      <c r="C124" s="2" t="s">
        <v>271</v>
      </c>
      <c r="D124" s="2" t="s">
        <v>257</v>
      </c>
      <c r="E124" s="18">
        <f>E123+394</f>
        <v>6040.36</v>
      </c>
      <c r="H124" s="3">
        <v>4032</v>
      </c>
      <c r="I124" s="55">
        <v>5120.36</v>
      </c>
      <c r="J124">
        <f>I124*1.2</f>
        <v>6144.432</v>
      </c>
      <c r="K124" s="18"/>
      <c r="R124" s="63">
        <f t="shared" si="22"/>
        <v>7792.0644</v>
      </c>
    </row>
    <row r="125" spans="1:18" ht="13.5">
      <c r="A125" s="103" t="s">
        <v>286</v>
      </c>
      <c r="B125" s="104"/>
      <c r="C125" s="104"/>
      <c r="D125" s="104"/>
      <c r="E125" s="105"/>
      <c r="I125" s="55"/>
      <c r="R125" s="63">
        <f t="shared" si="22"/>
        <v>0</v>
      </c>
    </row>
    <row r="126" spans="1:18" ht="13.5">
      <c r="A126" s="69" t="s">
        <v>549</v>
      </c>
      <c r="B126" s="1" t="s">
        <v>287</v>
      </c>
      <c r="C126" s="2" t="s">
        <v>288</v>
      </c>
      <c r="D126" s="2" t="s">
        <v>289</v>
      </c>
      <c r="E126" s="18">
        <f>ROUND(K126/0.6,1)*0.6</f>
        <v>2255.88</v>
      </c>
      <c r="H126" s="3">
        <v>1649</v>
      </c>
      <c r="I126" s="55">
        <f>(H126*1.29)*1.01</f>
        <v>2148.4821</v>
      </c>
      <c r="J126">
        <f>I126/100*5</f>
        <v>107.424105</v>
      </c>
      <c r="K126" s="18">
        <f>I126+J126</f>
        <v>2255.906205</v>
      </c>
      <c r="R126" s="63">
        <f t="shared" si="22"/>
        <v>2910.0852000000004</v>
      </c>
    </row>
    <row r="127" spans="1:18" ht="13.5">
      <c r="A127" s="69" t="s">
        <v>550</v>
      </c>
      <c r="B127" s="1" t="s">
        <v>290</v>
      </c>
      <c r="C127" s="2" t="s">
        <v>291</v>
      </c>
      <c r="D127" s="2" t="s">
        <v>292</v>
      </c>
      <c r="E127" s="18">
        <f aca="true" t="shared" si="23" ref="E127:E132">ROUND(K127/0.6,1)*0.6</f>
        <v>2291.46</v>
      </c>
      <c r="H127" s="3">
        <v>1675</v>
      </c>
      <c r="I127" s="55">
        <f aca="true" t="shared" si="24" ref="I127:I132">(H127*1.29)*1.01</f>
        <v>2182.3575</v>
      </c>
      <c r="J127">
        <f aca="true" t="shared" si="25" ref="J127:J132">I127/100*5</f>
        <v>109.11787500000001</v>
      </c>
      <c r="K127" s="18">
        <f aca="true" t="shared" si="26" ref="K127:K132">I127+J127</f>
        <v>2291.475375</v>
      </c>
      <c r="R127" s="63">
        <f t="shared" si="22"/>
        <v>2955.9834</v>
      </c>
    </row>
    <row r="128" spans="1:18" ht="13.5">
      <c r="A128" s="69" t="s">
        <v>551</v>
      </c>
      <c r="B128" s="1" t="s">
        <v>293</v>
      </c>
      <c r="C128" s="2" t="s">
        <v>294</v>
      </c>
      <c r="D128" s="2" t="s">
        <v>295</v>
      </c>
      <c r="E128" s="18">
        <f t="shared" si="23"/>
        <v>2320.2</v>
      </c>
      <c r="H128" s="3">
        <v>1696</v>
      </c>
      <c r="I128" s="55">
        <f t="shared" si="24"/>
        <v>2209.7184</v>
      </c>
      <c r="J128">
        <f t="shared" si="25"/>
        <v>110.48592000000001</v>
      </c>
      <c r="K128" s="18">
        <f t="shared" si="26"/>
        <v>2320.2043200000003</v>
      </c>
      <c r="R128" s="63">
        <f t="shared" si="22"/>
        <v>2993.058</v>
      </c>
    </row>
    <row r="129" spans="1:18" ht="13.5">
      <c r="A129" s="69" t="s">
        <v>552</v>
      </c>
      <c r="B129" s="1" t="s">
        <v>296</v>
      </c>
      <c r="C129" s="2" t="s">
        <v>297</v>
      </c>
      <c r="D129" s="2" t="s">
        <v>298</v>
      </c>
      <c r="E129" s="18">
        <f t="shared" si="23"/>
        <v>2355.78</v>
      </c>
      <c r="H129" s="3">
        <v>1722</v>
      </c>
      <c r="I129" s="55">
        <f t="shared" si="24"/>
        <v>2243.5938</v>
      </c>
      <c r="J129">
        <f t="shared" si="25"/>
        <v>112.17969</v>
      </c>
      <c r="K129" s="18">
        <f t="shared" si="26"/>
        <v>2355.77349</v>
      </c>
      <c r="R129" s="63">
        <f t="shared" si="22"/>
        <v>3038.9562000000005</v>
      </c>
    </row>
    <row r="130" spans="1:18" ht="13.5">
      <c r="A130" s="69" t="s">
        <v>553</v>
      </c>
      <c r="B130" s="1" t="s">
        <v>299</v>
      </c>
      <c r="C130" s="2" t="s">
        <v>300</v>
      </c>
      <c r="D130" s="2" t="s">
        <v>301</v>
      </c>
      <c r="E130" s="18">
        <f t="shared" si="23"/>
        <v>2383.14</v>
      </c>
      <c r="H130" s="3">
        <v>1742</v>
      </c>
      <c r="I130" s="55">
        <f t="shared" si="24"/>
        <v>2269.6517999999996</v>
      </c>
      <c r="J130">
        <f t="shared" si="25"/>
        <v>113.48258999999999</v>
      </c>
      <c r="K130" s="18">
        <f t="shared" si="26"/>
        <v>2383.1343899999997</v>
      </c>
      <c r="R130" s="63">
        <f t="shared" si="22"/>
        <v>3074.2506</v>
      </c>
    </row>
    <row r="131" spans="1:18" ht="13.5">
      <c r="A131" s="69" t="s">
        <v>554</v>
      </c>
      <c r="B131" s="1" t="s">
        <v>302</v>
      </c>
      <c r="C131" s="2" t="s">
        <v>303</v>
      </c>
      <c r="D131" s="2" t="s">
        <v>473</v>
      </c>
      <c r="E131" s="18">
        <f t="shared" si="23"/>
        <v>2540.46</v>
      </c>
      <c r="H131" s="3">
        <v>1857</v>
      </c>
      <c r="I131" s="55">
        <f t="shared" si="24"/>
        <v>2419.4853000000003</v>
      </c>
      <c r="J131">
        <f t="shared" si="25"/>
        <v>120.974265</v>
      </c>
      <c r="K131" s="18">
        <f t="shared" si="26"/>
        <v>2540.459565</v>
      </c>
      <c r="R131" s="63">
        <f t="shared" si="22"/>
        <v>3277.1934</v>
      </c>
    </row>
    <row r="132" spans="1:18" ht="13.5">
      <c r="A132" s="69" t="s">
        <v>555</v>
      </c>
      <c r="B132" s="1" t="s">
        <v>305</v>
      </c>
      <c r="C132" s="2" t="s">
        <v>306</v>
      </c>
      <c r="D132" s="2" t="s">
        <v>304</v>
      </c>
      <c r="E132" s="18">
        <f t="shared" si="23"/>
        <v>2604.78</v>
      </c>
      <c r="H132" s="3">
        <v>1904</v>
      </c>
      <c r="I132" s="55">
        <f t="shared" si="24"/>
        <v>2480.7216</v>
      </c>
      <c r="J132">
        <f t="shared" si="25"/>
        <v>124.03607999999998</v>
      </c>
      <c r="K132" s="18">
        <f t="shared" si="26"/>
        <v>2604.7576799999997</v>
      </c>
      <c r="R132" s="63">
        <f t="shared" si="22"/>
        <v>3360.1662000000006</v>
      </c>
    </row>
    <row r="133" spans="1:18" ht="13.5">
      <c r="A133" s="103" t="s">
        <v>307</v>
      </c>
      <c r="B133" s="104"/>
      <c r="C133" s="104"/>
      <c r="D133" s="104"/>
      <c r="E133" s="105"/>
      <c r="I133" s="55">
        <f>H133*1.26</f>
        <v>0</v>
      </c>
      <c r="R133" s="63">
        <f t="shared" si="22"/>
        <v>0</v>
      </c>
    </row>
    <row r="134" spans="1:18" ht="13.5">
      <c r="A134" s="69" t="s">
        <v>556</v>
      </c>
      <c r="B134" s="1" t="s">
        <v>308</v>
      </c>
      <c r="C134" s="2" t="s">
        <v>309</v>
      </c>
      <c r="D134" s="2" t="s">
        <v>310</v>
      </c>
      <c r="E134" s="18">
        <f aca="true" t="shared" si="27" ref="E134:E145">ROUND(I134/0.6,1)*0.6</f>
        <v>2945.4</v>
      </c>
      <c r="H134" s="3">
        <v>2098</v>
      </c>
      <c r="I134" s="55">
        <f>(H134*1.39)*1.01</f>
        <v>2945.3822</v>
      </c>
      <c r="K134" s="18"/>
      <c r="R134" s="63">
        <f t="shared" si="22"/>
        <v>3799.5660000000003</v>
      </c>
    </row>
    <row r="135" spans="1:18" ht="13.5">
      <c r="A135" s="69" t="s">
        <v>557</v>
      </c>
      <c r="B135" s="1" t="s">
        <v>311</v>
      </c>
      <c r="C135" s="2" t="s">
        <v>312</v>
      </c>
      <c r="D135" s="2" t="s">
        <v>313</v>
      </c>
      <c r="E135" s="18">
        <f t="shared" si="27"/>
        <v>2974.86</v>
      </c>
      <c r="H135" s="3">
        <v>2119</v>
      </c>
      <c r="I135" s="55">
        <f aca="true" t="shared" si="28" ref="I135:I145">(H135*1.39)*1.01</f>
        <v>2974.8641</v>
      </c>
      <c r="K135" s="18"/>
      <c r="R135" s="63">
        <f t="shared" si="22"/>
        <v>3837.5694000000003</v>
      </c>
    </row>
    <row r="136" spans="1:18" ht="13.5">
      <c r="A136" s="69" t="s">
        <v>558</v>
      </c>
      <c r="B136" s="1" t="s">
        <v>314</v>
      </c>
      <c r="C136" s="2" t="s">
        <v>315</v>
      </c>
      <c r="D136" s="2" t="s">
        <v>316</v>
      </c>
      <c r="E136" s="18">
        <f t="shared" si="27"/>
        <v>3011.3399999999997</v>
      </c>
      <c r="H136" s="3">
        <v>2145</v>
      </c>
      <c r="I136" s="55">
        <f t="shared" si="28"/>
        <v>3011.3655</v>
      </c>
      <c r="K136" s="18"/>
      <c r="R136" s="63">
        <f t="shared" si="22"/>
        <v>3884.6285999999996</v>
      </c>
    </row>
    <row r="137" spans="1:18" ht="13.5">
      <c r="A137" s="69" t="s">
        <v>559</v>
      </c>
      <c r="B137" s="1" t="s">
        <v>317</v>
      </c>
      <c r="C137" s="2" t="s">
        <v>318</v>
      </c>
      <c r="D137" s="2" t="s">
        <v>319</v>
      </c>
      <c r="E137" s="18">
        <f t="shared" si="27"/>
        <v>3040.86</v>
      </c>
      <c r="H137" s="3">
        <v>2166</v>
      </c>
      <c r="I137" s="55">
        <f t="shared" si="28"/>
        <v>3040.8473999999997</v>
      </c>
      <c r="K137" s="18"/>
      <c r="R137" s="63">
        <f t="shared" si="22"/>
        <v>3922.7094</v>
      </c>
    </row>
    <row r="138" spans="1:18" ht="13.5">
      <c r="A138" s="69" t="s">
        <v>560</v>
      </c>
      <c r="B138" s="1" t="s">
        <v>320</v>
      </c>
      <c r="C138" s="2" t="s">
        <v>321</v>
      </c>
      <c r="D138" s="2" t="s">
        <v>322</v>
      </c>
      <c r="E138" s="18">
        <f t="shared" si="27"/>
        <v>4877.16</v>
      </c>
      <c r="H138" s="3">
        <v>3474</v>
      </c>
      <c r="I138" s="55">
        <f t="shared" si="28"/>
        <v>4877.1485999999995</v>
      </c>
      <c r="K138" s="18"/>
      <c r="R138" s="63">
        <f t="shared" si="22"/>
        <v>6291.5364</v>
      </c>
    </row>
    <row r="139" spans="1:18" ht="13.5">
      <c r="A139" s="69" t="s">
        <v>561</v>
      </c>
      <c r="B139" s="1" t="s">
        <v>323</v>
      </c>
      <c r="C139" s="2" t="s">
        <v>324</v>
      </c>
      <c r="D139" s="2" t="s">
        <v>325</v>
      </c>
      <c r="E139" s="18">
        <f t="shared" si="27"/>
        <v>4913.639999999999</v>
      </c>
      <c r="H139" s="3">
        <v>3500</v>
      </c>
      <c r="I139" s="55">
        <f t="shared" si="28"/>
        <v>4913.65</v>
      </c>
      <c r="K139" s="18"/>
      <c r="R139" s="63">
        <f t="shared" si="22"/>
        <v>6338.5956</v>
      </c>
    </row>
    <row r="140" spans="1:18" ht="13.5">
      <c r="A140" s="69" t="s">
        <v>562</v>
      </c>
      <c r="B140" s="1" t="s">
        <v>326</v>
      </c>
      <c r="C140" s="2" t="s">
        <v>327</v>
      </c>
      <c r="D140" s="2" t="s">
        <v>328</v>
      </c>
      <c r="E140" s="18">
        <f t="shared" si="27"/>
        <v>4941.72</v>
      </c>
      <c r="H140" s="3">
        <v>3520</v>
      </c>
      <c r="I140" s="55">
        <f t="shared" si="28"/>
        <v>4941.727999999999</v>
      </c>
      <c r="K140" s="18"/>
      <c r="R140" s="63">
        <f t="shared" si="22"/>
        <v>6374.818800000001</v>
      </c>
    </row>
    <row r="141" spans="1:18" ht="13.5">
      <c r="A141" s="69" t="s">
        <v>563</v>
      </c>
      <c r="B141" s="1" t="s">
        <v>329</v>
      </c>
      <c r="C141" s="2" t="s">
        <v>330</v>
      </c>
      <c r="D141" s="2" t="s">
        <v>331</v>
      </c>
      <c r="E141" s="18">
        <f t="shared" si="27"/>
        <v>4978.2</v>
      </c>
      <c r="H141" s="3">
        <v>3546</v>
      </c>
      <c r="I141" s="55">
        <f t="shared" si="28"/>
        <v>4978.229399999999</v>
      </c>
      <c r="K141" s="18"/>
      <c r="R141" s="63">
        <f t="shared" si="22"/>
        <v>6421.878</v>
      </c>
    </row>
    <row r="142" spans="1:18" ht="13.5">
      <c r="A142" s="69" t="s">
        <v>564</v>
      </c>
      <c r="B142" s="1" t="s">
        <v>332</v>
      </c>
      <c r="C142" s="2" t="s">
        <v>333</v>
      </c>
      <c r="D142" s="2" t="s">
        <v>334</v>
      </c>
      <c r="E142" s="18">
        <f t="shared" si="27"/>
        <v>3186.8399999999997</v>
      </c>
      <c r="H142" s="3">
        <v>2270</v>
      </c>
      <c r="I142" s="55">
        <f t="shared" si="28"/>
        <v>3186.8529999999996</v>
      </c>
      <c r="K142" s="18"/>
      <c r="R142" s="63">
        <f t="shared" si="22"/>
        <v>4111.0235999999995</v>
      </c>
    </row>
    <row r="143" spans="1:18" ht="13.5">
      <c r="A143" s="69" t="s">
        <v>565</v>
      </c>
      <c r="B143" s="1" t="s">
        <v>335</v>
      </c>
      <c r="C143" s="2" t="s">
        <v>336</v>
      </c>
      <c r="D143" s="2" t="s">
        <v>337</v>
      </c>
      <c r="E143" s="18">
        <f t="shared" si="27"/>
        <v>3223.38</v>
      </c>
      <c r="H143" s="3">
        <v>2296</v>
      </c>
      <c r="I143" s="55">
        <f t="shared" si="28"/>
        <v>3223.3543999999997</v>
      </c>
      <c r="K143" s="18"/>
      <c r="R143" s="63">
        <f t="shared" si="22"/>
        <v>4158.1602</v>
      </c>
    </row>
    <row r="144" spans="1:18" ht="13.5">
      <c r="A144" s="70" t="s">
        <v>566</v>
      </c>
      <c r="B144" s="5" t="s">
        <v>338</v>
      </c>
      <c r="C144" s="6" t="s">
        <v>339</v>
      </c>
      <c r="D144" s="6" t="s">
        <v>340</v>
      </c>
      <c r="E144" s="46">
        <f t="shared" si="27"/>
        <v>5096.16</v>
      </c>
      <c r="H144" s="3">
        <v>3630</v>
      </c>
      <c r="I144" s="55">
        <f t="shared" si="28"/>
        <v>5096.157</v>
      </c>
      <c r="K144" s="18"/>
      <c r="R144" s="63">
        <f t="shared" si="22"/>
        <v>6574.0464</v>
      </c>
    </row>
    <row r="145" spans="1:18" ht="13.5">
      <c r="A145" s="69" t="s">
        <v>567</v>
      </c>
      <c r="B145" s="53" t="s">
        <v>341</v>
      </c>
      <c r="C145" s="54" t="s">
        <v>342</v>
      </c>
      <c r="D145" s="54" t="s">
        <v>343</v>
      </c>
      <c r="E145" s="18">
        <f t="shared" si="27"/>
        <v>5160.72</v>
      </c>
      <c r="H145" s="3">
        <v>3676</v>
      </c>
      <c r="I145" s="55">
        <f t="shared" si="28"/>
        <v>5160.7364</v>
      </c>
      <c r="K145" s="18"/>
      <c r="R145" s="63">
        <f t="shared" si="22"/>
        <v>6657.3288</v>
      </c>
    </row>
    <row r="146" spans="1:18" ht="13.5">
      <c r="A146" s="114" t="s">
        <v>656</v>
      </c>
      <c r="B146" s="104"/>
      <c r="C146" s="104"/>
      <c r="D146" s="104"/>
      <c r="E146" s="105"/>
      <c r="H146" s="41"/>
      <c r="I146" s="55"/>
      <c r="K146" s="42"/>
      <c r="R146" s="63">
        <f t="shared" si="22"/>
        <v>0</v>
      </c>
    </row>
    <row r="147" spans="1:18" ht="13.5">
      <c r="A147" s="69" t="s">
        <v>657</v>
      </c>
      <c r="B147" s="1" t="s">
        <v>354</v>
      </c>
      <c r="C147" s="2" t="s">
        <v>355</v>
      </c>
      <c r="D147" s="2" t="s">
        <v>356</v>
      </c>
      <c r="E147" s="18">
        <f>ROUND(J147/6,)*6</f>
        <v>2886</v>
      </c>
      <c r="H147" s="3">
        <v>1898</v>
      </c>
      <c r="I147" s="55">
        <f>(H147*1.31)*1.01</f>
        <v>2511.2438</v>
      </c>
      <c r="J147">
        <f>I147*1.15</f>
        <v>2887.93037</v>
      </c>
      <c r="K147" s="42"/>
      <c r="R147" s="63">
        <f t="shared" si="22"/>
        <v>3722.94</v>
      </c>
    </row>
    <row r="148" spans="1:18" ht="13.5">
      <c r="A148" s="73"/>
      <c r="B148" s="47"/>
      <c r="C148" s="48"/>
      <c r="D148" s="48"/>
      <c r="E148" s="49"/>
      <c r="H148" s="41"/>
      <c r="I148" s="55"/>
      <c r="K148" s="42"/>
      <c r="R148" s="63">
        <f t="shared" si="22"/>
        <v>0</v>
      </c>
    </row>
    <row r="149" spans="1:18" ht="13.5">
      <c r="A149" s="74" t="s">
        <v>574</v>
      </c>
      <c r="B149" s="96" t="s">
        <v>571</v>
      </c>
      <c r="C149" s="97"/>
      <c r="D149" s="97"/>
      <c r="E149" s="97"/>
      <c r="H149" s="41"/>
      <c r="I149" s="55"/>
      <c r="K149" s="42"/>
      <c r="R149" s="63">
        <f aca="true" t="shared" si="29" ref="R149:R195">E149*1.29</f>
        <v>0</v>
      </c>
    </row>
    <row r="150" spans="1:18" ht="78" customHeight="1">
      <c r="A150" s="98" t="s">
        <v>572</v>
      </c>
      <c r="B150" s="99"/>
      <c r="C150" s="99"/>
      <c r="D150" s="99"/>
      <c r="E150" s="100"/>
      <c r="H150" s="41"/>
      <c r="I150" s="55"/>
      <c r="K150" s="42"/>
      <c r="R150" s="63">
        <f t="shared" si="29"/>
        <v>0</v>
      </c>
    </row>
    <row r="151" spans="1:18" ht="13.5">
      <c r="A151" s="89" t="s">
        <v>568</v>
      </c>
      <c r="B151" s="90"/>
      <c r="C151" s="90"/>
      <c r="D151" s="90"/>
      <c r="E151" s="90"/>
      <c r="R151" s="63">
        <f t="shared" si="29"/>
        <v>0</v>
      </c>
    </row>
    <row r="152" spans="1:18" ht="13.5">
      <c r="A152" s="69" t="s">
        <v>575</v>
      </c>
      <c r="B152" s="1" t="s">
        <v>260</v>
      </c>
      <c r="C152" s="2" t="s">
        <v>261</v>
      </c>
      <c r="D152" s="2" t="s">
        <v>262</v>
      </c>
      <c r="E152" s="18">
        <f>ROUND(J152/6,)*6</f>
        <v>12618</v>
      </c>
      <c r="H152" s="3">
        <v>9990</v>
      </c>
      <c r="I152" s="55">
        <f>(H152*1.18)*1.01</f>
        <v>11906.081999999999</v>
      </c>
      <c r="J152">
        <f>I152*1.06</f>
        <v>12620.446919999998</v>
      </c>
      <c r="K152" s="18"/>
      <c r="R152" s="63">
        <f t="shared" si="29"/>
        <v>16277.220000000001</v>
      </c>
    </row>
    <row r="153" spans="1:18" ht="13.5">
      <c r="A153" s="69" t="s">
        <v>576</v>
      </c>
      <c r="B153" s="1" t="s">
        <v>272</v>
      </c>
      <c r="C153" s="2" t="s">
        <v>273</v>
      </c>
      <c r="D153" s="2" t="s">
        <v>262</v>
      </c>
      <c r="E153" s="18">
        <f aca="true" t="shared" si="30" ref="E153:E158">ROUND(J153/6,)*6</f>
        <v>14508</v>
      </c>
      <c r="H153" s="3">
        <v>11016</v>
      </c>
      <c r="I153" s="55">
        <f>(H153*1.23)*1.01</f>
        <v>13685.176800000001</v>
      </c>
      <c r="J153">
        <f aca="true" t="shared" si="31" ref="J153:J158">I153*1.06</f>
        <v>14506.287408000002</v>
      </c>
      <c r="K153" s="18"/>
      <c r="R153" s="63">
        <f t="shared" si="29"/>
        <v>18715.32</v>
      </c>
    </row>
    <row r="154" spans="1:18" ht="13.5">
      <c r="A154" s="69" t="s">
        <v>577</v>
      </c>
      <c r="B154" s="1" t="s">
        <v>274</v>
      </c>
      <c r="C154" s="2" t="s">
        <v>275</v>
      </c>
      <c r="D154" s="2" t="s">
        <v>276</v>
      </c>
      <c r="E154" s="18">
        <f t="shared" si="30"/>
        <v>6342</v>
      </c>
      <c r="H154" s="3">
        <v>4816</v>
      </c>
      <c r="I154" s="55">
        <f>(H154*1.23)*1.01</f>
        <v>5982.9168</v>
      </c>
      <c r="J154">
        <f t="shared" si="31"/>
        <v>6341.891808</v>
      </c>
      <c r="K154" s="18"/>
      <c r="R154" s="63">
        <f t="shared" si="29"/>
        <v>8181.18</v>
      </c>
    </row>
    <row r="155" spans="1:18" ht="22.5">
      <c r="A155" s="69" t="s">
        <v>578</v>
      </c>
      <c r="B155" s="1" t="s">
        <v>277</v>
      </c>
      <c r="C155" s="2" t="s">
        <v>278</v>
      </c>
      <c r="D155" s="2" t="s">
        <v>279</v>
      </c>
      <c r="E155" s="18">
        <f t="shared" si="30"/>
        <v>8196</v>
      </c>
      <c r="H155" s="3">
        <v>6222</v>
      </c>
      <c r="I155" s="55">
        <f>(H155*1.23)*1.01</f>
        <v>7729.5905999999995</v>
      </c>
      <c r="J155">
        <f t="shared" si="31"/>
        <v>8193.366036</v>
      </c>
      <c r="K155" s="18"/>
      <c r="R155" s="63">
        <f t="shared" si="29"/>
        <v>10572.84</v>
      </c>
    </row>
    <row r="156" spans="1:18" ht="22.5">
      <c r="A156" s="69" t="s">
        <v>579</v>
      </c>
      <c r="B156" s="1" t="s">
        <v>280</v>
      </c>
      <c r="C156" s="2" t="s">
        <v>281</v>
      </c>
      <c r="D156" s="2" t="s">
        <v>282</v>
      </c>
      <c r="E156" s="18">
        <f t="shared" si="30"/>
        <v>12552</v>
      </c>
      <c r="H156" s="3">
        <v>9534</v>
      </c>
      <c r="I156" s="55">
        <f>(H156*1.23)*1.01</f>
        <v>11844.0882</v>
      </c>
      <c r="J156">
        <f t="shared" si="31"/>
        <v>12554.733492000001</v>
      </c>
      <c r="K156" s="18"/>
      <c r="R156" s="63">
        <f t="shared" si="29"/>
        <v>16192.08</v>
      </c>
    </row>
    <row r="157" spans="1:18" ht="22.5">
      <c r="A157" s="69" t="s">
        <v>580</v>
      </c>
      <c r="B157" s="1" t="s">
        <v>662</v>
      </c>
      <c r="C157" s="2" t="s">
        <v>283</v>
      </c>
      <c r="D157" s="2" t="s">
        <v>284</v>
      </c>
      <c r="E157" s="18">
        <f t="shared" si="30"/>
        <v>20496</v>
      </c>
      <c r="H157" s="3">
        <v>14826</v>
      </c>
      <c r="I157" s="55">
        <v>19338</v>
      </c>
      <c r="J157">
        <f t="shared" si="31"/>
        <v>20498.280000000002</v>
      </c>
      <c r="K157" s="18"/>
      <c r="R157" s="63">
        <v>27000</v>
      </c>
    </row>
    <row r="158" spans="1:18" ht="22.5">
      <c r="A158" s="69" t="s">
        <v>581</v>
      </c>
      <c r="B158" s="1" t="s">
        <v>663</v>
      </c>
      <c r="C158" s="2" t="s">
        <v>285</v>
      </c>
      <c r="D158" s="2" t="s">
        <v>284</v>
      </c>
      <c r="E158" s="18">
        <f t="shared" si="30"/>
        <v>19416</v>
      </c>
      <c r="H158" s="3">
        <v>13374</v>
      </c>
      <c r="I158" s="55">
        <v>18318</v>
      </c>
      <c r="J158">
        <f t="shared" si="31"/>
        <v>19417.08</v>
      </c>
      <c r="K158" s="18"/>
      <c r="R158" s="63">
        <v>26000</v>
      </c>
    </row>
    <row r="159" spans="1:18" ht="13.5">
      <c r="A159" s="69" t="s">
        <v>582</v>
      </c>
      <c r="B159" s="5" t="s">
        <v>344</v>
      </c>
      <c r="C159" s="6" t="s">
        <v>345</v>
      </c>
      <c r="D159" s="6" t="s">
        <v>319</v>
      </c>
      <c r="E159" s="18">
        <f>ROUND(I159/6,)*6</f>
        <v>3066</v>
      </c>
      <c r="H159" s="7">
        <v>2234</v>
      </c>
      <c r="I159" s="55">
        <f>(H159*1.36)*1.01</f>
        <v>3068.6224</v>
      </c>
      <c r="R159" s="63">
        <f t="shared" si="29"/>
        <v>3955.1400000000003</v>
      </c>
    </row>
    <row r="160" spans="1:18" ht="13.5">
      <c r="A160" s="69" t="s">
        <v>583</v>
      </c>
      <c r="B160" s="9" t="s">
        <v>346</v>
      </c>
      <c r="C160" s="10" t="s">
        <v>347</v>
      </c>
      <c r="D160" s="10" t="s">
        <v>331</v>
      </c>
      <c r="E160" s="18">
        <f>ROUND(I160/6,)*6</f>
        <v>4908</v>
      </c>
      <c r="H160" s="11">
        <v>3572</v>
      </c>
      <c r="I160" s="55">
        <f>(H160*1.36)*1.01</f>
        <v>4906.4992</v>
      </c>
      <c r="R160" s="63">
        <f t="shared" si="29"/>
        <v>6331.320000000001</v>
      </c>
    </row>
    <row r="161" spans="1:18" ht="13.5">
      <c r="A161" s="131" t="s">
        <v>348</v>
      </c>
      <c r="B161" s="90"/>
      <c r="C161" s="90"/>
      <c r="D161" s="90"/>
      <c r="E161" s="90"/>
      <c r="I161" s="55"/>
      <c r="R161" s="63">
        <f t="shared" si="29"/>
        <v>0</v>
      </c>
    </row>
    <row r="162" spans="1:18" ht="13.5">
      <c r="A162" s="69" t="s">
        <v>584</v>
      </c>
      <c r="B162" s="12" t="s">
        <v>349</v>
      </c>
      <c r="C162" s="13" t="s">
        <v>350</v>
      </c>
      <c r="D162" s="13" t="s">
        <v>351</v>
      </c>
      <c r="E162" s="18">
        <f>ROUND(J162/6,)*6</f>
        <v>2892</v>
      </c>
      <c r="H162" s="14">
        <v>2023</v>
      </c>
      <c r="I162" s="55">
        <f>(H162*1.23)*1.01</f>
        <v>2513.1729</v>
      </c>
      <c r="J162">
        <f>I162*1.15</f>
        <v>2890.148835</v>
      </c>
      <c r="R162" s="63">
        <f t="shared" si="29"/>
        <v>3730.6800000000003</v>
      </c>
    </row>
    <row r="163" spans="1:18" ht="13.5">
      <c r="A163" s="69" t="s">
        <v>585</v>
      </c>
      <c r="B163" s="12" t="s">
        <v>349</v>
      </c>
      <c r="C163" s="13" t="s">
        <v>511</v>
      </c>
      <c r="D163" s="13" t="s">
        <v>353</v>
      </c>
      <c r="E163" s="18">
        <f>ROUND(J163/6,)*6</f>
        <v>3270</v>
      </c>
      <c r="F163" s="55"/>
      <c r="H163" s="24">
        <v>2287</v>
      </c>
      <c r="I163" s="55">
        <f>(H163*1.23)*1.01</f>
        <v>2841.1400999999996</v>
      </c>
      <c r="J163">
        <f>I163*1.15</f>
        <v>3267.3111149999995</v>
      </c>
      <c r="R163" s="63">
        <f t="shared" si="29"/>
        <v>4218.3</v>
      </c>
    </row>
    <row r="164" spans="1:18" ht="13.5">
      <c r="A164" s="69" t="s">
        <v>586</v>
      </c>
      <c r="B164" s="1" t="s">
        <v>357</v>
      </c>
      <c r="C164" s="2" t="s">
        <v>358</v>
      </c>
      <c r="D164" s="2" t="s">
        <v>359</v>
      </c>
      <c r="E164" s="18">
        <f>ROUND(J164/6,)*6</f>
        <v>3492</v>
      </c>
      <c r="H164" s="3">
        <v>2444</v>
      </c>
      <c r="I164" s="55">
        <f>(H164*1.23)*1.01</f>
        <v>3036.1812</v>
      </c>
      <c r="J164">
        <f>I164*1.15</f>
        <v>3491.6083799999997</v>
      </c>
      <c r="R164" s="63">
        <f t="shared" si="29"/>
        <v>4504.68</v>
      </c>
    </row>
    <row r="165" spans="1:18" ht="13.5">
      <c r="A165" s="69" t="s">
        <v>587</v>
      </c>
      <c r="B165" s="1" t="s">
        <v>349</v>
      </c>
      <c r="C165" s="2" t="s">
        <v>352</v>
      </c>
      <c r="D165" s="2" t="s">
        <v>353</v>
      </c>
      <c r="E165" s="18">
        <f>ROUND(J165/6,)*6</f>
        <v>3498</v>
      </c>
      <c r="H165" s="3">
        <v>2450</v>
      </c>
      <c r="I165" s="55">
        <f>(H165*1.23)*1.01</f>
        <v>3043.635</v>
      </c>
      <c r="J165">
        <f>I165*1.15</f>
        <v>3500.18025</v>
      </c>
      <c r="R165" s="63">
        <f t="shared" si="29"/>
        <v>4512.42</v>
      </c>
    </row>
    <row r="166" spans="1:18" ht="13.5">
      <c r="A166" s="148" t="s">
        <v>658</v>
      </c>
      <c r="B166" s="149"/>
      <c r="C166" s="149"/>
      <c r="D166" s="149"/>
      <c r="E166" s="150"/>
      <c r="I166" s="55"/>
      <c r="R166" s="63">
        <f t="shared" si="29"/>
        <v>0</v>
      </c>
    </row>
    <row r="167" spans="1:18" ht="13.5">
      <c r="A167" s="69" t="s">
        <v>588</v>
      </c>
      <c r="B167" s="143" t="s">
        <v>360</v>
      </c>
      <c r="C167" s="144"/>
      <c r="D167" s="2" t="s">
        <v>361</v>
      </c>
      <c r="E167" s="18">
        <f>ROUND(J167/6,)*6</f>
        <v>1782</v>
      </c>
      <c r="H167" s="3">
        <v>1313</v>
      </c>
      <c r="I167" s="55">
        <f aca="true" t="shared" si="32" ref="I167:I174">H167*1.13</f>
        <v>1483.6899999999998</v>
      </c>
      <c r="J167">
        <f>I167*1.2</f>
        <v>1780.4279999999997</v>
      </c>
      <c r="R167" s="63">
        <f t="shared" si="29"/>
        <v>2298.78</v>
      </c>
    </row>
    <row r="168" spans="1:18" ht="13.5">
      <c r="A168" s="69" t="s">
        <v>589</v>
      </c>
      <c r="B168" s="143" t="s">
        <v>362</v>
      </c>
      <c r="C168" s="144"/>
      <c r="D168" s="2" t="s">
        <v>361</v>
      </c>
      <c r="E168" s="18">
        <f>ROUND(J168/6,)*6</f>
        <v>1800</v>
      </c>
      <c r="H168" s="3">
        <v>1329</v>
      </c>
      <c r="I168" s="55">
        <f t="shared" si="32"/>
        <v>1501.7699999999998</v>
      </c>
      <c r="J168">
        <f>I168*1.2</f>
        <v>1802.1239999999996</v>
      </c>
      <c r="R168" s="63">
        <f t="shared" si="29"/>
        <v>2322</v>
      </c>
    </row>
    <row r="169" spans="1:18" ht="13.5">
      <c r="A169" s="69" t="s">
        <v>590</v>
      </c>
      <c r="B169" s="143" t="s">
        <v>363</v>
      </c>
      <c r="C169" s="144"/>
      <c r="D169" s="2" t="s">
        <v>364</v>
      </c>
      <c r="E169" s="18">
        <f>ROUND(I169/6,)*6</f>
        <v>222</v>
      </c>
      <c r="H169" s="3">
        <v>198</v>
      </c>
      <c r="I169" s="55">
        <f t="shared" si="32"/>
        <v>223.73999999999998</v>
      </c>
      <c r="R169" s="63">
        <f t="shared" si="29"/>
        <v>286.38</v>
      </c>
    </row>
    <row r="170" spans="1:18" ht="13.5">
      <c r="A170" s="69" t="s">
        <v>591</v>
      </c>
      <c r="B170" s="143" t="s">
        <v>365</v>
      </c>
      <c r="C170" s="118"/>
      <c r="D170" s="144"/>
      <c r="E170" s="18">
        <f>ROUND(I170/6,)*6</f>
        <v>996</v>
      </c>
      <c r="H170" s="3">
        <v>882</v>
      </c>
      <c r="I170" s="55">
        <f t="shared" si="32"/>
        <v>996.6599999999999</v>
      </c>
      <c r="R170" s="63">
        <f t="shared" si="29"/>
        <v>1284.8400000000001</v>
      </c>
    </row>
    <row r="171" spans="1:18" ht="13.5">
      <c r="A171" s="69" t="s">
        <v>592</v>
      </c>
      <c r="B171" s="143" t="s">
        <v>366</v>
      </c>
      <c r="C171" s="118"/>
      <c r="D171" s="144"/>
      <c r="E171" s="18">
        <f>ROUND(I171/6,)*6</f>
        <v>240</v>
      </c>
      <c r="H171" s="3">
        <v>213</v>
      </c>
      <c r="I171" s="55">
        <f t="shared" si="32"/>
        <v>240.68999999999997</v>
      </c>
      <c r="R171" s="63">
        <f t="shared" si="29"/>
        <v>309.6</v>
      </c>
    </row>
    <row r="172" spans="1:18" ht="13.5">
      <c r="A172" s="148" t="s">
        <v>659</v>
      </c>
      <c r="B172" s="149"/>
      <c r="C172" s="149"/>
      <c r="D172" s="149"/>
      <c r="E172" s="150"/>
      <c r="I172" s="55"/>
      <c r="R172" s="63">
        <f t="shared" si="29"/>
        <v>0</v>
      </c>
    </row>
    <row r="173" spans="1:18" ht="13.5">
      <c r="A173" s="69" t="s">
        <v>593</v>
      </c>
      <c r="B173" s="143" t="s">
        <v>178</v>
      </c>
      <c r="C173" s="118"/>
      <c r="D173" s="144"/>
      <c r="E173" s="3">
        <v>204</v>
      </c>
      <c r="I173" s="55"/>
      <c r="R173" s="63">
        <f t="shared" si="29"/>
        <v>263.16</v>
      </c>
    </row>
    <row r="174" spans="1:18" ht="13.5">
      <c r="A174" s="69" t="s">
        <v>594</v>
      </c>
      <c r="B174" s="143" t="s">
        <v>367</v>
      </c>
      <c r="C174" s="118"/>
      <c r="D174" s="144"/>
      <c r="E174" s="18">
        <f>ROUND(I174/6,)*6</f>
        <v>900</v>
      </c>
      <c r="H174" s="3">
        <v>798</v>
      </c>
      <c r="I174" s="55">
        <f t="shared" si="32"/>
        <v>901.7399999999999</v>
      </c>
      <c r="R174" s="63">
        <f t="shared" si="29"/>
        <v>1161</v>
      </c>
    </row>
    <row r="175" spans="1:18" ht="13.5">
      <c r="A175" s="69" t="s">
        <v>595</v>
      </c>
      <c r="B175" s="145" t="s">
        <v>179</v>
      </c>
      <c r="C175" s="146"/>
      <c r="D175" s="147"/>
      <c r="E175" s="6" t="s">
        <v>180</v>
      </c>
      <c r="R175" s="63" t="e">
        <f t="shared" si="29"/>
        <v>#VALUE!</v>
      </c>
    </row>
    <row r="176" spans="1:18" ht="13.5">
      <c r="A176" s="69" t="s">
        <v>596</v>
      </c>
      <c r="B176" s="151" t="s">
        <v>181</v>
      </c>
      <c r="C176" s="151"/>
      <c r="D176" s="151"/>
      <c r="E176" s="26" t="s">
        <v>180</v>
      </c>
      <c r="R176" s="63" t="e">
        <f t="shared" si="29"/>
        <v>#VALUE!</v>
      </c>
    </row>
    <row r="177" spans="1:18" ht="13.5">
      <c r="A177" s="75"/>
      <c r="B177" s="16"/>
      <c r="C177" s="16"/>
      <c r="D177" s="16"/>
      <c r="E177" s="8"/>
      <c r="R177" s="63">
        <f t="shared" si="29"/>
        <v>0</v>
      </c>
    </row>
    <row r="178" spans="1:18" ht="13.5">
      <c r="A178" s="68" t="s">
        <v>597</v>
      </c>
      <c r="B178" s="102" t="s">
        <v>368</v>
      </c>
      <c r="C178" s="102"/>
      <c r="D178" s="102"/>
      <c r="E178" s="102"/>
      <c r="F178" s="55"/>
      <c r="G178" s="55"/>
      <c r="H178" s="55"/>
      <c r="I178" s="55"/>
      <c r="J178" s="55"/>
      <c r="K178" s="55"/>
      <c r="L178" s="55"/>
      <c r="R178" s="63">
        <f t="shared" si="29"/>
        <v>0</v>
      </c>
    </row>
    <row r="179" spans="1:18" ht="64.5" customHeight="1">
      <c r="A179" s="152" t="s">
        <v>369</v>
      </c>
      <c r="B179" s="153"/>
      <c r="C179" s="153"/>
      <c r="D179" s="153"/>
      <c r="E179" s="153"/>
      <c r="F179" s="55"/>
      <c r="G179" s="55"/>
      <c r="H179" s="55"/>
      <c r="I179" s="55"/>
      <c r="J179" s="55"/>
      <c r="K179" s="55"/>
      <c r="M179" s="76">
        <v>44354</v>
      </c>
      <c r="R179" s="63">
        <f t="shared" si="29"/>
        <v>0</v>
      </c>
    </row>
    <row r="180" spans="1:18" ht="13.5">
      <c r="A180" s="71" t="s">
        <v>598</v>
      </c>
      <c r="B180" s="32" t="s">
        <v>370</v>
      </c>
      <c r="C180" s="33" t="s">
        <v>474</v>
      </c>
      <c r="D180" s="23" t="s">
        <v>490</v>
      </c>
      <c r="E180" s="22">
        <f>E181-50.4</f>
        <v>4791.6</v>
      </c>
      <c r="F180" s="55"/>
      <c r="G180" s="55"/>
      <c r="H180" s="55"/>
      <c r="I180" s="55"/>
      <c r="J180" s="55"/>
      <c r="K180" s="18"/>
      <c r="M180" s="55"/>
      <c r="R180" s="63">
        <f t="shared" si="29"/>
        <v>6181.164000000001</v>
      </c>
    </row>
    <row r="181" spans="1:18" ht="13.5">
      <c r="A181" s="69" t="s">
        <v>599</v>
      </c>
      <c r="B181" s="32" t="s">
        <v>370</v>
      </c>
      <c r="C181" s="33" t="s">
        <v>371</v>
      </c>
      <c r="D181" s="23" t="s">
        <v>372</v>
      </c>
      <c r="E181" s="18">
        <f>ROUND(M181/6,)*6</f>
        <v>4842</v>
      </c>
      <c r="F181" s="55"/>
      <c r="G181" s="55"/>
      <c r="H181" s="34">
        <v>2877</v>
      </c>
      <c r="I181" s="55">
        <f>(H181*1.31)*1.01</f>
        <v>3806.5587000000005</v>
      </c>
      <c r="J181" s="18">
        <f>ROUND(I181*1.2/0.6,1)*0.6</f>
        <v>4567.86</v>
      </c>
      <c r="K181" s="18"/>
      <c r="M181" s="55">
        <f>J181*1.06</f>
        <v>4841.9316</v>
      </c>
      <c r="R181" s="63">
        <f t="shared" si="29"/>
        <v>6246.18</v>
      </c>
    </row>
    <row r="182" spans="1:18" ht="13.5">
      <c r="A182" s="69" t="s">
        <v>600</v>
      </c>
      <c r="B182" s="32" t="s">
        <v>370</v>
      </c>
      <c r="C182" s="33" t="s">
        <v>475</v>
      </c>
      <c r="D182" s="23" t="s">
        <v>500</v>
      </c>
      <c r="E182" s="22">
        <f>E181+50.4</f>
        <v>4892.4</v>
      </c>
      <c r="F182" s="55"/>
      <c r="G182" s="55"/>
      <c r="H182" s="34"/>
      <c r="I182" s="55"/>
      <c r="J182" s="55"/>
      <c r="K182" s="18"/>
      <c r="L182" s="55"/>
      <c r="R182" s="63">
        <f t="shared" si="29"/>
        <v>6311.196</v>
      </c>
    </row>
    <row r="183" spans="1:18" ht="13.5">
      <c r="A183" s="69" t="s">
        <v>601</v>
      </c>
      <c r="B183" s="28" t="s">
        <v>373</v>
      </c>
      <c r="C183" s="29" t="s">
        <v>476</v>
      </c>
      <c r="D183" s="23" t="s">
        <v>491</v>
      </c>
      <c r="E183" s="22">
        <f>E184-50.4</f>
        <v>4515.6</v>
      </c>
      <c r="F183" s="55"/>
      <c r="G183" s="55"/>
      <c r="H183" s="34"/>
      <c r="I183" s="55"/>
      <c r="J183" s="55"/>
      <c r="K183" s="18"/>
      <c r="L183" s="55"/>
      <c r="R183" s="63">
        <f t="shared" si="29"/>
        <v>5825.124000000001</v>
      </c>
    </row>
    <row r="184" spans="1:18" ht="13.5">
      <c r="A184" s="69" t="s">
        <v>602</v>
      </c>
      <c r="B184" s="28" t="s">
        <v>373</v>
      </c>
      <c r="C184" s="29" t="s">
        <v>374</v>
      </c>
      <c r="D184" s="23" t="s">
        <v>375</v>
      </c>
      <c r="E184" s="18">
        <f>ROUND(M184/6,)*6</f>
        <v>4566</v>
      </c>
      <c r="F184" s="55"/>
      <c r="G184" s="55"/>
      <c r="H184" s="25">
        <v>2468</v>
      </c>
      <c r="I184" s="55">
        <f>(H184*1.31)*1.01</f>
        <v>3265.4108</v>
      </c>
      <c r="J184" s="55">
        <f>I184/100*10</f>
        <v>326.54108</v>
      </c>
      <c r="K184" s="18">
        <f>J184+I184</f>
        <v>3591.95188</v>
      </c>
      <c r="L184" s="18">
        <f>ROUND(K184*1.2/0.6,1)*0.6</f>
        <v>4310.339999999999</v>
      </c>
      <c r="M184" s="55">
        <f>L184*1.06</f>
        <v>4568.960399999999</v>
      </c>
      <c r="R184" s="63">
        <f t="shared" si="29"/>
        <v>5890.14</v>
      </c>
    </row>
    <row r="185" spans="1:18" ht="13.5">
      <c r="A185" s="69" t="s">
        <v>603</v>
      </c>
      <c r="B185" s="28" t="s">
        <v>373</v>
      </c>
      <c r="C185" s="29" t="s">
        <v>477</v>
      </c>
      <c r="D185" s="23" t="s">
        <v>252</v>
      </c>
      <c r="E185" s="22">
        <f>E184+50.4</f>
        <v>4616.4</v>
      </c>
      <c r="F185" s="55"/>
      <c r="G185" s="55"/>
      <c r="H185" s="25"/>
      <c r="I185" s="55"/>
      <c r="J185" s="55"/>
      <c r="K185" s="18"/>
      <c r="L185" s="55"/>
      <c r="R185" s="63">
        <f t="shared" si="29"/>
        <v>5955.156</v>
      </c>
    </row>
    <row r="186" spans="1:18" ht="13.5">
      <c r="A186" s="69" t="s">
        <v>604</v>
      </c>
      <c r="B186" s="28" t="s">
        <v>376</v>
      </c>
      <c r="C186" s="29" t="s">
        <v>478</v>
      </c>
      <c r="D186" s="23" t="s">
        <v>491</v>
      </c>
      <c r="E186" s="22">
        <f>L187-50.4</f>
        <v>4810.08</v>
      </c>
      <c r="F186" s="55"/>
      <c r="G186" s="55"/>
      <c r="H186" s="25"/>
      <c r="I186" s="55"/>
      <c r="J186" s="55"/>
      <c r="K186" s="18"/>
      <c r="L186" s="55"/>
      <c r="R186" s="63">
        <f t="shared" si="29"/>
        <v>6205.0032</v>
      </c>
    </row>
    <row r="187" spans="1:18" ht="13.5">
      <c r="A187" s="69" t="s">
        <v>605</v>
      </c>
      <c r="B187" s="28" t="s">
        <v>376</v>
      </c>
      <c r="C187" s="29" t="s">
        <v>377</v>
      </c>
      <c r="D187" s="23" t="s">
        <v>375</v>
      </c>
      <c r="E187" s="18">
        <f>ROUND(M187/6,)*6</f>
        <v>5154</v>
      </c>
      <c r="F187" s="55"/>
      <c r="G187" s="55"/>
      <c r="H187" s="25">
        <v>2783</v>
      </c>
      <c r="I187" s="55">
        <f>(H187*1.31)*1.01</f>
        <v>3682.1873</v>
      </c>
      <c r="J187" s="55">
        <f>I187/100*10</f>
        <v>368.21873000000005</v>
      </c>
      <c r="K187" s="18">
        <f>J187+I187</f>
        <v>4050.40603</v>
      </c>
      <c r="L187" s="18">
        <f>ROUND(K187*1.2/0.6,1)*0.6</f>
        <v>4860.48</v>
      </c>
      <c r="M187" s="55">
        <f>L187*1.06</f>
        <v>5152.1088</v>
      </c>
      <c r="R187" s="63">
        <f t="shared" si="29"/>
        <v>6648.66</v>
      </c>
    </row>
    <row r="188" spans="1:18" ht="13.5">
      <c r="A188" s="69" t="s">
        <v>606</v>
      </c>
      <c r="B188" s="28" t="s">
        <v>376</v>
      </c>
      <c r="C188" s="29" t="s">
        <v>479</v>
      </c>
      <c r="D188" s="23" t="s">
        <v>252</v>
      </c>
      <c r="E188" s="22">
        <f>L187+50.4</f>
        <v>4910.879999999999</v>
      </c>
      <c r="F188" s="55"/>
      <c r="G188" s="55"/>
      <c r="H188" s="25"/>
      <c r="I188" s="55"/>
      <c r="J188" s="55"/>
      <c r="K188" s="18"/>
      <c r="L188" s="55"/>
      <c r="R188" s="63">
        <f t="shared" si="29"/>
        <v>6335.035199999999</v>
      </c>
    </row>
    <row r="189" spans="1:18" ht="13.5">
      <c r="A189" s="69" t="s">
        <v>607</v>
      </c>
      <c r="B189" s="28" t="s">
        <v>378</v>
      </c>
      <c r="C189" s="29" t="s">
        <v>480</v>
      </c>
      <c r="D189" s="23" t="s">
        <v>492</v>
      </c>
      <c r="E189" s="22">
        <f>E190-50.4</f>
        <v>5349.6</v>
      </c>
      <c r="F189" s="55"/>
      <c r="G189" s="55"/>
      <c r="H189" s="25"/>
      <c r="I189" s="55"/>
      <c r="J189" s="55"/>
      <c r="K189" s="18"/>
      <c r="L189" s="55"/>
      <c r="R189" s="63">
        <f t="shared" si="29"/>
        <v>6900.984</v>
      </c>
    </row>
    <row r="190" spans="1:18" ht="13.5">
      <c r="A190" s="69" t="s">
        <v>608</v>
      </c>
      <c r="B190" s="28" t="s">
        <v>378</v>
      </c>
      <c r="C190" s="29" t="s">
        <v>379</v>
      </c>
      <c r="D190" s="23" t="s">
        <v>380</v>
      </c>
      <c r="E190" s="18">
        <f>ROUND(M190/6,)*6</f>
        <v>5400</v>
      </c>
      <c r="F190" s="55"/>
      <c r="G190" s="55"/>
      <c r="H190" s="25">
        <v>3208</v>
      </c>
      <c r="I190" s="55">
        <f>(H190*1.31)*1.01</f>
        <v>4244.504800000001</v>
      </c>
      <c r="J190" s="18">
        <f>ROUND(I190*1.2/0.6,1)*0.6</f>
        <v>5093.4</v>
      </c>
      <c r="K190" s="18"/>
      <c r="L190" s="55"/>
      <c r="M190" s="55">
        <f>J190*1.06</f>
        <v>5399.004</v>
      </c>
      <c r="R190" s="63">
        <f t="shared" si="29"/>
        <v>6966</v>
      </c>
    </row>
    <row r="191" spans="1:18" ht="13.5">
      <c r="A191" s="69" t="s">
        <v>609</v>
      </c>
      <c r="B191" s="28" t="s">
        <v>378</v>
      </c>
      <c r="C191" s="29" t="s">
        <v>481</v>
      </c>
      <c r="D191" s="23" t="s">
        <v>493</v>
      </c>
      <c r="E191" s="22">
        <f>E190+50.4</f>
        <v>5450.4</v>
      </c>
      <c r="F191" s="55"/>
      <c r="G191" s="55"/>
      <c r="H191" s="25"/>
      <c r="I191" s="55"/>
      <c r="J191" s="55"/>
      <c r="K191" s="18"/>
      <c r="L191" s="55"/>
      <c r="R191" s="63">
        <f t="shared" si="29"/>
        <v>7031.016</v>
      </c>
    </row>
    <row r="192" spans="1:18" ht="13.5">
      <c r="A192" s="69" t="s">
        <v>610</v>
      </c>
      <c r="B192" s="28" t="s">
        <v>381</v>
      </c>
      <c r="C192" s="29" t="s">
        <v>482</v>
      </c>
      <c r="D192" s="23" t="s">
        <v>492</v>
      </c>
      <c r="E192" s="22">
        <f>E193-50.4</f>
        <v>6057.6</v>
      </c>
      <c r="F192" s="55"/>
      <c r="G192" s="55"/>
      <c r="H192" s="25"/>
      <c r="I192" s="55"/>
      <c r="J192" s="55"/>
      <c r="K192" s="18"/>
      <c r="L192" s="55"/>
      <c r="R192" s="63">
        <f t="shared" si="29"/>
        <v>7814.304000000001</v>
      </c>
    </row>
    <row r="193" spans="1:18" ht="13.5">
      <c r="A193" s="70" t="s">
        <v>611</v>
      </c>
      <c r="B193" s="28" t="s">
        <v>381</v>
      </c>
      <c r="C193" s="29" t="s">
        <v>382</v>
      </c>
      <c r="D193" s="23" t="s">
        <v>380</v>
      </c>
      <c r="E193" s="18">
        <f>ROUND(M193/6,)*6</f>
        <v>6108</v>
      </c>
      <c r="F193" s="55"/>
      <c r="G193" s="55"/>
      <c r="H193" s="25">
        <v>3628</v>
      </c>
      <c r="I193" s="55">
        <f>(H193*1.31)*1.01</f>
        <v>4800.2068</v>
      </c>
      <c r="J193" s="18">
        <f>ROUND(I193*1.2/0.6,1)*0.6</f>
        <v>5760.24</v>
      </c>
      <c r="K193" s="18"/>
      <c r="L193" s="55"/>
      <c r="M193" s="55">
        <f>J193*1.06</f>
        <v>6105.8544</v>
      </c>
      <c r="R193" s="63">
        <f t="shared" si="29"/>
        <v>7879.320000000001</v>
      </c>
    </row>
    <row r="194" spans="1:18" ht="13.5">
      <c r="A194" s="69" t="s">
        <v>612</v>
      </c>
      <c r="B194" s="28" t="s">
        <v>381</v>
      </c>
      <c r="C194" s="29" t="s">
        <v>483</v>
      </c>
      <c r="D194" s="23" t="s">
        <v>493</v>
      </c>
      <c r="E194" s="22">
        <f>E193+50.4</f>
        <v>6158.4</v>
      </c>
      <c r="F194" s="55"/>
      <c r="G194" s="55"/>
      <c r="H194" s="25"/>
      <c r="I194" s="55"/>
      <c r="J194" s="55"/>
      <c r="K194" s="18"/>
      <c r="L194" s="55"/>
      <c r="R194" s="63">
        <f t="shared" si="29"/>
        <v>7944.335999999999</v>
      </c>
    </row>
    <row r="195" spans="1:18" ht="13.5">
      <c r="A195" s="69" t="s">
        <v>613</v>
      </c>
      <c r="B195" s="28" t="s">
        <v>383</v>
      </c>
      <c r="C195" s="29" t="s">
        <v>484</v>
      </c>
      <c r="D195" s="23" t="s">
        <v>494</v>
      </c>
      <c r="E195" s="22">
        <f>E196-18.9</f>
        <v>1481.1</v>
      </c>
      <c r="F195" s="55"/>
      <c r="G195" s="55"/>
      <c r="H195" s="25"/>
      <c r="I195" s="55"/>
      <c r="J195" s="55"/>
      <c r="K195" s="18"/>
      <c r="L195" s="55"/>
      <c r="R195" s="63">
        <f t="shared" si="29"/>
        <v>1910.619</v>
      </c>
    </row>
    <row r="196" spans="1:18" ht="13.5">
      <c r="A196" s="69" t="s">
        <v>614</v>
      </c>
      <c r="B196" s="28" t="s">
        <v>383</v>
      </c>
      <c r="C196" s="29" t="s">
        <v>384</v>
      </c>
      <c r="D196" s="23" t="s">
        <v>385</v>
      </c>
      <c r="E196" s="18">
        <f>ROUND(M196/6,)*6</f>
        <v>1500</v>
      </c>
      <c r="F196" s="55"/>
      <c r="G196" s="55"/>
      <c r="H196" s="25">
        <v>893</v>
      </c>
      <c r="I196" s="55">
        <f>(H196*1.31)*1.01</f>
        <v>1181.5283000000002</v>
      </c>
      <c r="J196" s="18">
        <f>ROUND(I196*1.2/0.6,1)*0.6</f>
        <v>1417.86</v>
      </c>
      <c r="K196" s="18"/>
      <c r="L196" s="55"/>
      <c r="M196" s="55">
        <f>J196*1.06</f>
        <v>1502.9316</v>
      </c>
      <c r="R196" s="63">
        <f aca="true" t="shared" si="33" ref="R196:R235">E196*1.29</f>
        <v>1935</v>
      </c>
    </row>
    <row r="197" spans="1:18" ht="13.5">
      <c r="A197" s="69" t="s">
        <v>615</v>
      </c>
      <c r="B197" s="28" t="s">
        <v>383</v>
      </c>
      <c r="C197" s="29" t="s">
        <v>485</v>
      </c>
      <c r="D197" s="23" t="s">
        <v>495</v>
      </c>
      <c r="E197" s="22">
        <f>E196+18.9</f>
        <v>1518.9</v>
      </c>
      <c r="F197" s="55"/>
      <c r="G197" s="55"/>
      <c r="H197" s="25"/>
      <c r="I197" s="55"/>
      <c r="J197" s="55"/>
      <c r="K197" s="18"/>
      <c r="L197" s="55"/>
      <c r="R197" s="63">
        <f t="shared" si="33"/>
        <v>1959.381</v>
      </c>
    </row>
    <row r="198" spans="1:18" ht="13.5">
      <c r="A198" s="69" t="s">
        <v>616</v>
      </c>
      <c r="B198" s="28" t="s">
        <v>386</v>
      </c>
      <c r="C198" s="29" t="s">
        <v>486</v>
      </c>
      <c r="D198" s="23" t="s">
        <v>496</v>
      </c>
      <c r="E198" s="22">
        <f>E199-18.9</f>
        <v>1907.1</v>
      </c>
      <c r="F198" s="55"/>
      <c r="G198" s="55"/>
      <c r="H198" s="25"/>
      <c r="I198" s="55"/>
      <c r="J198" s="55"/>
      <c r="K198" s="18"/>
      <c r="L198" s="55"/>
      <c r="R198" s="63">
        <f t="shared" si="33"/>
        <v>2460.159</v>
      </c>
    </row>
    <row r="199" spans="1:18" ht="13.5">
      <c r="A199" s="69" t="s">
        <v>617</v>
      </c>
      <c r="B199" s="28" t="s">
        <v>386</v>
      </c>
      <c r="C199" s="29" t="s">
        <v>387</v>
      </c>
      <c r="D199" s="23" t="s">
        <v>388</v>
      </c>
      <c r="E199" s="18">
        <f>ROUND(M199/6,)*6</f>
        <v>1926</v>
      </c>
      <c r="F199" s="55"/>
      <c r="G199" s="55"/>
      <c r="H199" s="25">
        <v>1145</v>
      </c>
      <c r="I199" s="55">
        <f>(H199*1.31)*1.01</f>
        <v>1514.9495000000002</v>
      </c>
      <c r="J199" s="18">
        <f>ROUND(I199*1.2/0.6,1)*0.6</f>
        <v>1817.94</v>
      </c>
      <c r="K199" s="18"/>
      <c r="L199" s="55"/>
      <c r="M199" s="55">
        <f>J199*1.06</f>
        <v>1927.0164000000002</v>
      </c>
      <c r="R199" s="63">
        <f t="shared" si="33"/>
        <v>2484.54</v>
      </c>
    </row>
    <row r="200" spans="1:18" ht="13.5">
      <c r="A200" s="69" t="s">
        <v>618</v>
      </c>
      <c r="B200" s="28" t="s">
        <v>386</v>
      </c>
      <c r="C200" s="29" t="s">
        <v>487</v>
      </c>
      <c r="D200" s="23" t="s">
        <v>497</v>
      </c>
      <c r="E200" s="22">
        <f>E199+18.9</f>
        <v>1944.9</v>
      </c>
      <c r="F200" s="55"/>
      <c r="G200" s="55"/>
      <c r="H200" s="25"/>
      <c r="I200" s="55"/>
      <c r="J200" s="55"/>
      <c r="K200" s="18"/>
      <c r="L200" s="55"/>
      <c r="R200" s="63">
        <f t="shared" si="33"/>
        <v>2508.9210000000003</v>
      </c>
    </row>
    <row r="201" spans="1:18" ht="13.5">
      <c r="A201" s="77" t="s">
        <v>619</v>
      </c>
      <c r="B201" s="28" t="s">
        <v>389</v>
      </c>
      <c r="C201" s="29" t="s">
        <v>488</v>
      </c>
      <c r="D201" s="23" t="s">
        <v>498</v>
      </c>
      <c r="E201" s="22">
        <f>E202-18.9</f>
        <v>863.1</v>
      </c>
      <c r="F201" s="55"/>
      <c r="G201" s="55"/>
      <c r="H201" s="25"/>
      <c r="I201" s="55"/>
      <c r="J201" s="55"/>
      <c r="K201" s="18"/>
      <c r="L201" s="55"/>
      <c r="R201" s="63">
        <f t="shared" si="33"/>
        <v>1113.3990000000001</v>
      </c>
    </row>
    <row r="202" spans="1:18" ht="13.5">
      <c r="A202" s="69" t="s">
        <v>620</v>
      </c>
      <c r="B202" s="28" t="s">
        <v>389</v>
      </c>
      <c r="C202" s="29" t="s">
        <v>390</v>
      </c>
      <c r="D202" s="23" t="s">
        <v>391</v>
      </c>
      <c r="E202" s="18">
        <f>ROUND(M202/6,)*6</f>
        <v>882</v>
      </c>
      <c r="F202" s="55"/>
      <c r="G202" s="55"/>
      <c r="H202" s="25">
        <v>650</v>
      </c>
      <c r="I202" s="55">
        <f>H202*1.07</f>
        <v>695.5</v>
      </c>
      <c r="J202" s="18">
        <f>ROUND(I202*1.2/0.6,1)*0.6</f>
        <v>834.6</v>
      </c>
      <c r="K202" s="18"/>
      <c r="L202" s="55"/>
      <c r="M202" s="55">
        <f>J202*1.06</f>
        <v>884.676</v>
      </c>
      <c r="R202" s="63">
        <f t="shared" si="33"/>
        <v>1137.78</v>
      </c>
    </row>
    <row r="203" spans="1:18" ht="13.5">
      <c r="A203" s="69" t="s">
        <v>621</v>
      </c>
      <c r="B203" s="28" t="s">
        <v>389</v>
      </c>
      <c r="C203" s="29" t="s">
        <v>489</v>
      </c>
      <c r="D203" s="23" t="s">
        <v>499</v>
      </c>
      <c r="E203" s="22">
        <f>E202+18.9</f>
        <v>900.9</v>
      </c>
      <c r="F203" s="55"/>
      <c r="G203" s="55"/>
      <c r="H203" s="55"/>
      <c r="I203" s="55"/>
      <c r="J203" s="55"/>
      <c r="K203" s="18"/>
      <c r="L203" s="55"/>
      <c r="R203" s="63">
        <f t="shared" si="33"/>
        <v>1162.161</v>
      </c>
    </row>
    <row r="204" spans="1:18" ht="13.5">
      <c r="A204" s="68" t="s">
        <v>622</v>
      </c>
      <c r="B204" s="102" t="s">
        <v>392</v>
      </c>
      <c r="C204" s="102"/>
      <c r="D204" s="102"/>
      <c r="E204" s="102"/>
      <c r="F204" s="55"/>
      <c r="G204" s="55"/>
      <c r="H204" s="55"/>
      <c r="I204" s="55"/>
      <c r="R204" s="63">
        <f t="shared" si="33"/>
        <v>0</v>
      </c>
    </row>
    <row r="205" spans="1:18" ht="64.5" customHeight="1">
      <c r="A205" s="109" t="s">
        <v>393</v>
      </c>
      <c r="B205" s="110"/>
      <c r="C205" s="110"/>
      <c r="D205" s="110"/>
      <c r="E205" s="110"/>
      <c r="F205" s="55"/>
      <c r="G205" s="55"/>
      <c r="H205" s="55"/>
      <c r="I205" s="55"/>
      <c r="M205" s="76">
        <v>44354</v>
      </c>
      <c r="R205" s="63">
        <f t="shared" si="33"/>
        <v>0</v>
      </c>
    </row>
    <row r="206" spans="1:18" ht="13.5">
      <c r="A206" s="71" t="s">
        <v>623</v>
      </c>
      <c r="B206" s="32" t="s">
        <v>394</v>
      </c>
      <c r="C206" s="33" t="s">
        <v>395</v>
      </c>
      <c r="D206" s="33" t="s">
        <v>396</v>
      </c>
      <c r="E206" s="18">
        <f>ROUND(M206/0.6,1)*0.6</f>
        <v>6837.42</v>
      </c>
      <c r="F206" s="55"/>
      <c r="G206" s="55"/>
      <c r="H206" s="34">
        <v>4179</v>
      </c>
      <c r="I206" s="55">
        <f>((H206*1.33)*1.01)*1.05</f>
        <v>5894.333235000001</v>
      </c>
      <c r="M206">
        <f>I206*1.16</f>
        <v>6837.426552600001</v>
      </c>
      <c r="R206" s="63">
        <f t="shared" si="33"/>
        <v>8820.2718</v>
      </c>
    </row>
    <row r="207" spans="1:18" ht="13.5">
      <c r="A207" s="69" t="s">
        <v>624</v>
      </c>
      <c r="B207" s="28" t="s">
        <v>397</v>
      </c>
      <c r="C207" s="29" t="s">
        <v>398</v>
      </c>
      <c r="D207" s="29" t="s">
        <v>399</v>
      </c>
      <c r="E207" s="18">
        <f>ROUND(M207/0.6,1)*0.6</f>
        <v>8452.32</v>
      </c>
      <c r="F207" s="55"/>
      <c r="G207" s="55"/>
      <c r="H207" s="25">
        <v>5166</v>
      </c>
      <c r="I207" s="55">
        <f aca="true" t="shared" si="34" ref="I207:I214">((H207*1.33)*1.01)*1.05</f>
        <v>7286.462190000001</v>
      </c>
      <c r="M207">
        <f>I207*1.16</f>
        <v>8452.296140400002</v>
      </c>
      <c r="R207" s="63">
        <f t="shared" si="33"/>
        <v>10903.4928</v>
      </c>
    </row>
    <row r="208" spans="1:18" ht="13.5">
      <c r="A208" s="69" t="s">
        <v>625</v>
      </c>
      <c r="B208" s="28" t="s">
        <v>400</v>
      </c>
      <c r="C208" s="29" t="s">
        <v>401</v>
      </c>
      <c r="D208" s="29" t="s">
        <v>396</v>
      </c>
      <c r="E208" s="18">
        <f>ROUND(M208/0.6,1)*0.6</f>
        <v>7439.52</v>
      </c>
      <c r="F208" s="55"/>
      <c r="G208" s="55"/>
      <c r="H208" s="25">
        <v>4547</v>
      </c>
      <c r="I208" s="55">
        <f t="shared" si="34"/>
        <v>6413.384355</v>
      </c>
      <c r="M208">
        <f>I208*1.16</f>
        <v>7439.5258518</v>
      </c>
      <c r="R208" s="63">
        <f t="shared" si="33"/>
        <v>9596.980800000001</v>
      </c>
    </row>
    <row r="209" spans="1:18" ht="13.5">
      <c r="A209" s="69" t="s">
        <v>626</v>
      </c>
      <c r="B209" s="28" t="s">
        <v>402</v>
      </c>
      <c r="C209" s="29" t="s">
        <v>403</v>
      </c>
      <c r="D209" s="29" t="s">
        <v>404</v>
      </c>
      <c r="E209" s="18">
        <f>ROUND(M209/0.6,1)*0.6</f>
        <v>6562.56</v>
      </c>
      <c r="F209" s="55"/>
      <c r="G209" s="55"/>
      <c r="H209" s="25">
        <v>4011</v>
      </c>
      <c r="I209" s="55">
        <f t="shared" si="34"/>
        <v>5657.375115000001</v>
      </c>
      <c r="M209">
        <f>I209*1.16</f>
        <v>6562.5551334</v>
      </c>
      <c r="R209" s="63">
        <f t="shared" si="33"/>
        <v>8465.7024</v>
      </c>
    </row>
    <row r="210" spans="1:18" ht="13.5">
      <c r="A210" s="69" t="s">
        <v>627</v>
      </c>
      <c r="B210" s="28" t="s">
        <v>405</v>
      </c>
      <c r="C210" s="29" t="s">
        <v>406</v>
      </c>
      <c r="D210" s="29" t="s">
        <v>407</v>
      </c>
      <c r="E210" s="18">
        <v>2905</v>
      </c>
      <c r="F210" s="55"/>
      <c r="G210" s="55"/>
      <c r="H210" s="25">
        <v>2339</v>
      </c>
      <c r="I210" s="55">
        <f t="shared" si="34"/>
        <v>3299.0776350000006</v>
      </c>
      <c r="R210" s="63">
        <f t="shared" si="33"/>
        <v>3747.4500000000003</v>
      </c>
    </row>
    <row r="211" spans="1:18" ht="13.5">
      <c r="A211" s="69" t="s">
        <v>628</v>
      </c>
      <c r="B211" s="28" t="s">
        <v>408</v>
      </c>
      <c r="C211" s="29" t="s">
        <v>409</v>
      </c>
      <c r="D211" s="29" t="s">
        <v>410</v>
      </c>
      <c r="E211" s="18">
        <v>2810</v>
      </c>
      <c r="F211" s="55"/>
      <c r="G211" s="55"/>
      <c r="H211" s="25">
        <v>2215</v>
      </c>
      <c r="I211" s="55">
        <f t="shared" si="34"/>
        <v>3124.1799750000005</v>
      </c>
      <c r="R211" s="63">
        <f t="shared" si="33"/>
        <v>3624.9</v>
      </c>
    </row>
    <row r="212" spans="1:18" ht="13.5">
      <c r="A212" s="69" t="s">
        <v>629</v>
      </c>
      <c r="B212" s="28" t="s">
        <v>411</v>
      </c>
      <c r="C212" s="29" t="s">
        <v>412</v>
      </c>
      <c r="D212" s="29" t="s">
        <v>410</v>
      </c>
      <c r="E212" s="18">
        <f>ROUND(I212/6,)*6</f>
        <v>4896</v>
      </c>
      <c r="F212" s="55"/>
      <c r="G212" s="55"/>
      <c r="H212" s="25">
        <v>3472</v>
      </c>
      <c r="I212" s="55">
        <f t="shared" si="34"/>
        <v>4897.134480000001</v>
      </c>
      <c r="R212" s="63">
        <f t="shared" si="33"/>
        <v>6315.84</v>
      </c>
    </row>
    <row r="213" spans="1:18" ht="13.5">
      <c r="A213" s="69" t="s">
        <v>630</v>
      </c>
      <c r="B213" s="28" t="s">
        <v>413</v>
      </c>
      <c r="C213" s="29" t="s">
        <v>414</v>
      </c>
      <c r="D213" s="29" t="s">
        <v>415</v>
      </c>
      <c r="E213" s="18">
        <f>ROUND(I213/6,)*6</f>
        <v>15834</v>
      </c>
      <c r="F213" s="55"/>
      <c r="G213" s="55"/>
      <c r="H213" s="25">
        <v>11227</v>
      </c>
      <c r="I213" s="55">
        <f t="shared" si="34"/>
        <v>15835.290555000003</v>
      </c>
      <c r="R213" s="63">
        <f t="shared" si="33"/>
        <v>20425.86</v>
      </c>
    </row>
    <row r="214" spans="1:18" ht="13.5">
      <c r="A214" s="69" t="s">
        <v>631</v>
      </c>
      <c r="B214" s="28" t="s">
        <v>416</v>
      </c>
      <c r="C214" s="29" t="s">
        <v>417</v>
      </c>
      <c r="D214" s="29" t="s">
        <v>418</v>
      </c>
      <c r="E214" s="18">
        <f>ROUND(I214/6,)*6</f>
        <v>5214</v>
      </c>
      <c r="F214" s="55"/>
      <c r="G214" s="55"/>
      <c r="H214" s="25">
        <v>3698</v>
      </c>
      <c r="I214" s="55">
        <f t="shared" si="34"/>
        <v>5215.8995700000005</v>
      </c>
      <c r="R214" s="63">
        <f t="shared" si="33"/>
        <v>6726.06</v>
      </c>
    </row>
    <row r="215" spans="1:18" ht="13.5">
      <c r="A215" s="68" t="s">
        <v>632</v>
      </c>
      <c r="B215" s="102" t="s">
        <v>419</v>
      </c>
      <c r="C215" s="102"/>
      <c r="D215" s="102"/>
      <c r="E215" s="102"/>
      <c r="F215" s="55"/>
      <c r="G215" s="55"/>
      <c r="H215" s="55"/>
      <c r="I215" s="55"/>
      <c r="J215" s="55"/>
      <c r="K215" s="55"/>
      <c r="L215" s="55"/>
      <c r="R215" s="63">
        <f t="shared" si="33"/>
        <v>0</v>
      </c>
    </row>
    <row r="216" spans="1:18" ht="64.5" customHeight="1">
      <c r="A216" s="152" t="s">
        <v>420</v>
      </c>
      <c r="B216" s="153"/>
      <c r="C216" s="153"/>
      <c r="D216" s="153"/>
      <c r="E216" s="153"/>
      <c r="F216" s="55"/>
      <c r="G216" s="55"/>
      <c r="H216" s="55"/>
      <c r="I216" s="55"/>
      <c r="J216" s="55"/>
      <c r="K216" s="55"/>
      <c r="L216" s="55"/>
      <c r="R216" s="63">
        <f t="shared" si="33"/>
        <v>0</v>
      </c>
    </row>
    <row r="217" spans="1:18" ht="13.5">
      <c r="A217" s="111" t="s">
        <v>421</v>
      </c>
      <c r="B217" s="112"/>
      <c r="C217" s="112"/>
      <c r="D217" s="112"/>
      <c r="E217" s="113"/>
      <c r="F217" s="55"/>
      <c r="G217" s="55"/>
      <c r="H217" s="55"/>
      <c r="I217" s="55"/>
      <c r="J217" s="55"/>
      <c r="K217" s="55"/>
      <c r="L217" s="55"/>
      <c r="M217" s="76">
        <v>44354</v>
      </c>
      <c r="R217" s="63">
        <f t="shared" si="33"/>
        <v>0</v>
      </c>
    </row>
    <row r="218" spans="1:18" ht="13.5">
      <c r="A218" s="69" t="s">
        <v>633</v>
      </c>
      <c r="B218" s="28" t="s">
        <v>422</v>
      </c>
      <c r="C218" s="29" t="s">
        <v>423</v>
      </c>
      <c r="D218" s="29" t="s">
        <v>424</v>
      </c>
      <c r="E218" s="18">
        <f>ROUND(M218/6,)*6</f>
        <v>5796</v>
      </c>
      <c r="F218" s="55"/>
      <c r="G218" s="55"/>
      <c r="H218" s="18">
        <v>4750.02</v>
      </c>
      <c r="I218" s="55">
        <f>H218*1.09</f>
        <v>5177.5218</v>
      </c>
      <c r="J218" s="18"/>
      <c r="K218" s="18"/>
      <c r="L218" s="55"/>
      <c r="M218">
        <f>I218*1.12</f>
        <v>5798.824416000001</v>
      </c>
      <c r="R218" s="63">
        <f t="shared" si="33"/>
        <v>7476.84</v>
      </c>
    </row>
    <row r="219" spans="1:18" ht="13.5">
      <c r="A219" s="69" t="s">
        <v>634</v>
      </c>
      <c r="B219" s="28" t="s">
        <v>425</v>
      </c>
      <c r="C219" s="29" t="s">
        <v>426</v>
      </c>
      <c r="D219" s="29" t="s">
        <v>427</v>
      </c>
      <c r="E219" s="18">
        <f>ROUND(M219/6,)*6</f>
        <v>7242</v>
      </c>
      <c r="F219" s="55"/>
      <c r="G219" s="55"/>
      <c r="H219" s="18">
        <v>5932.74</v>
      </c>
      <c r="I219" s="55">
        <f aca="true" t="shared" si="35" ref="I219:I231">H219*1.09</f>
        <v>6466.6866</v>
      </c>
      <c r="J219" s="18"/>
      <c r="K219" s="18"/>
      <c r="L219" s="55"/>
      <c r="M219">
        <f>I219*1.12</f>
        <v>7242.688992</v>
      </c>
      <c r="R219" s="63">
        <f t="shared" si="33"/>
        <v>9342.18</v>
      </c>
    </row>
    <row r="220" spans="1:18" ht="13.5">
      <c r="A220" s="70" t="s">
        <v>635</v>
      </c>
      <c r="B220" s="36" t="s">
        <v>428</v>
      </c>
      <c r="C220" s="35" t="s">
        <v>429</v>
      </c>
      <c r="D220" s="35" t="s">
        <v>424</v>
      </c>
      <c r="E220" s="18">
        <f>ROUND(M220/6,)*6</f>
        <v>10956</v>
      </c>
      <c r="F220" s="55"/>
      <c r="G220" s="55"/>
      <c r="H220" s="18">
        <v>8975.88</v>
      </c>
      <c r="I220" s="55">
        <f t="shared" si="35"/>
        <v>9783.7092</v>
      </c>
      <c r="J220" s="18"/>
      <c r="K220" s="18"/>
      <c r="L220" s="55"/>
      <c r="M220">
        <f>I220*1.12</f>
        <v>10957.754304</v>
      </c>
      <c r="R220" s="63">
        <f t="shared" si="33"/>
        <v>14133.24</v>
      </c>
    </row>
    <row r="221" spans="1:18" ht="13.5">
      <c r="A221" s="69" t="s">
        <v>636</v>
      </c>
      <c r="B221" s="30" t="s">
        <v>430</v>
      </c>
      <c r="C221" s="31" t="s">
        <v>431</v>
      </c>
      <c r="D221" s="31" t="s">
        <v>427</v>
      </c>
      <c r="E221" s="18">
        <f>ROUND(M221/6,)*6</f>
        <v>14016</v>
      </c>
      <c r="F221" s="55"/>
      <c r="G221" s="55"/>
      <c r="H221" s="18">
        <v>11478.66</v>
      </c>
      <c r="I221" s="55">
        <f t="shared" si="35"/>
        <v>12511.7394</v>
      </c>
      <c r="J221" s="18"/>
      <c r="K221" s="18"/>
      <c r="L221" s="55"/>
      <c r="M221">
        <f>I221*1.12</f>
        <v>14013.148128000003</v>
      </c>
      <c r="R221" s="63">
        <f t="shared" si="33"/>
        <v>18080.64</v>
      </c>
    </row>
    <row r="222" spans="1:18" ht="13.5">
      <c r="A222" s="131" t="s">
        <v>432</v>
      </c>
      <c r="B222" s="90"/>
      <c r="C222" s="90"/>
      <c r="D222" s="90"/>
      <c r="E222" s="90"/>
      <c r="F222" s="55"/>
      <c r="G222" s="55"/>
      <c r="H222" s="55"/>
      <c r="I222" s="55">
        <f t="shared" si="35"/>
        <v>0</v>
      </c>
      <c r="J222" s="18"/>
      <c r="K222" s="18"/>
      <c r="L222" s="55"/>
      <c r="R222" s="63">
        <f t="shared" si="33"/>
        <v>0</v>
      </c>
    </row>
    <row r="223" spans="1:18" ht="13.5">
      <c r="A223" s="71" t="s">
        <v>637</v>
      </c>
      <c r="B223" s="32" t="s">
        <v>433</v>
      </c>
      <c r="C223" s="37" t="s">
        <v>434</v>
      </c>
      <c r="D223" s="33" t="s">
        <v>435</v>
      </c>
      <c r="E223" s="18">
        <f aca="true" t="shared" si="36" ref="E223:E231">ROUND(I223/6,)*6</f>
        <v>1296</v>
      </c>
      <c r="F223" s="55"/>
      <c r="G223" s="55"/>
      <c r="H223" s="18">
        <v>1191.18</v>
      </c>
      <c r="I223" s="55">
        <f t="shared" si="35"/>
        <v>1298.3862000000001</v>
      </c>
      <c r="J223" s="18"/>
      <c r="K223" s="18"/>
      <c r="L223" s="55"/>
      <c r="R223" s="63">
        <f t="shared" si="33"/>
        <v>1671.8400000000001</v>
      </c>
    </row>
    <row r="224" spans="1:18" ht="13.5">
      <c r="A224" s="69" t="s">
        <v>638</v>
      </c>
      <c r="B224" s="28" t="s">
        <v>436</v>
      </c>
      <c r="C224" s="38" t="s">
        <v>437</v>
      </c>
      <c r="D224" s="29" t="s">
        <v>438</v>
      </c>
      <c r="E224" s="18">
        <f t="shared" si="36"/>
        <v>1632</v>
      </c>
      <c r="F224" s="55"/>
      <c r="G224" s="55"/>
      <c r="H224" s="18">
        <v>1498.86</v>
      </c>
      <c r="I224" s="55">
        <f t="shared" si="35"/>
        <v>1633.7574</v>
      </c>
      <c r="J224" s="18"/>
      <c r="K224" s="18"/>
      <c r="L224" s="55"/>
      <c r="R224" s="63">
        <f t="shared" si="33"/>
        <v>2105.28</v>
      </c>
    </row>
    <row r="225" spans="1:18" ht="13.5">
      <c r="A225" s="69" t="s">
        <v>639</v>
      </c>
      <c r="B225" s="28" t="s">
        <v>439</v>
      </c>
      <c r="C225" s="38" t="s">
        <v>440</v>
      </c>
      <c r="D225" s="29" t="s">
        <v>441</v>
      </c>
      <c r="E225" s="18">
        <f t="shared" si="36"/>
        <v>4746</v>
      </c>
      <c r="F225" s="55"/>
      <c r="G225" s="55"/>
      <c r="H225" s="18">
        <v>4352.28</v>
      </c>
      <c r="I225" s="55">
        <f t="shared" si="35"/>
        <v>4743.9852</v>
      </c>
      <c r="J225" s="18"/>
      <c r="K225" s="18"/>
      <c r="L225" s="55"/>
      <c r="R225" s="63">
        <f t="shared" si="33"/>
        <v>6122.34</v>
      </c>
    </row>
    <row r="226" spans="1:18" ht="13.5">
      <c r="A226" s="70" t="s">
        <v>640</v>
      </c>
      <c r="B226" s="36" t="s">
        <v>442</v>
      </c>
      <c r="C226" s="39" t="s">
        <v>443</v>
      </c>
      <c r="D226" s="35" t="s">
        <v>444</v>
      </c>
      <c r="E226" s="18">
        <f t="shared" si="36"/>
        <v>4806</v>
      </c>
      <c r="F226" s="55"/>
      <c r="G226" s="55"/>
      <c r="H226" s="18">
        <v>4407.66</v>
      </c>
      <c r="I226" s="55">
        <f t="shared" si="35"/>
        <v>4804.3494</v>
      </c>
      <c r="J226" s="18"/>
      <c r="K226" s="18"/>
      <c r="L226" s="55"/>
      <c r="R226" s="63">
        <f t="shared" si="33"/>
        <v>6199.74</v>
      </c>
    </row>
    <row r="227" spans="1:18" ht="13.5">
      <c r="A227" s="69" t="s">
        <v>641</v>
      </c>
      <c r="B227" s="30" t="s">
        <v>445</v>
      </c>
      <c r="C227" s="40" t="s">
        <v>446</v>
      </c>
      <c r="D227" s="31" t="s">
        <v>447</v>
      </c>
      <c r="E227" s="18">
        <f t="shared" si="36"/>
        <v>6432</v>
      </c>
      <c r="F227" s="55"/>
      <c r="G227" s="55"/>
      <c r="H227" s="18">
        <v>5900.4</v>
      </c>
      <c r="I227" s="55">
        <f t="shared" si="35"/>
        <v>6431.436</v>
      </c>
      <c r="J227" s="18"/>
      <c r="K227" s="18"/>
      <c r="L227" s="55"/>
      <c r="R227" s="63">
        <f t="shared" si="33"/>
        <v>8297.28</v>
      </c>
    </row>
    <row r="228" spans="1:18" ht="13.5">
      <c r="A228" s="89" t="s">
        <v>507</v>
      </c>
      <c r="B228" s="90"/>
      <c r="C228" s="90"/>
      <c r="D228" s="90"/>
      <c r="E228" s="90"/>
      <c r="F228" s="55"/>
      <c r="G228" s="55"/>
      <c r="H228" s="45"/>
      <c r="I228" s="55">
        <f t="shared" si="35"/>
        <v>0</v>
      </c>
      <c r="J228" s="42"/>
      <c r="K228" s="42"/>
      <c r="L228" s="55"/>
      <c r="R228" s="63">
        <f t="shared" si="33"/>
        <v>0</v>
      </c>
    </row>
    <row r="229" spans="1:18" ht="13.5">
      <c r="A229" s="78" t="s">
        <v>642</v>
      </c>
      <c r="B229" s="28" t="s">
        <v>501</v>
      </c>
      <c r="C229" s="38" t="s">
        <v>504</v>
      </c>
      <c r="D229" s="33" t="s">
        <v>508</v>
      </c>
      <c r="E229" s="18">
        <f t="shared" si="36"/>
        <v>2754</v>
      </c>
      <c r="F229" s="55"/>
      <c r="G229" s="55"/>
      <c r="H229" s="18">
        <v>2527.32</v>
      </c>
      <c r="I229" s="55">
        <f t="shared" si="35"/>
        <v>2754.7788000000005</v>
      </c>
      <c r="J229" s="18"/>
      <c r="K229" s="18"/>
      <c r="L229" s="55"/>
      <c r="R229" s="63">
        <f t="shared" si="33"/>
        <v>3552.6600000000003</v>
      </c>
    </row>
    <row r="230" spans="1:18" ht="13.5">
      <c r="A230" s="69" t="s">
        <v>643</v>
      </c>
      <c r="B230" s="28" t="s">
        <v>502</v>
      </c>
      <c r="C230" s="38" t="s">
        <v>505</v>
      </c>
      <c r="D230" s="29" t="s">
        <v>509</v>
      </c>
      <c r="E230" s="18">
        <f t="shared" si="36"/>
        <v>3504</v>
      </c>
      <c r="F230" s="55"/>
      <c r="G230" s="55"/>
      <c r="H230" s="18">
        <v>3216.48</v>
      </c>
      <c r="I230" s="55">
        <f t="shared" si="35"/>
        <v>3505.9632</v>
      </c>
      <c r="J230" s="18"/>
      <c r="K230" s="18"/>
      <c r="L230" s="55"/>
      <c r="R230" s="63">
        <f t="shared" si="33"/>
        <v>4520.16</v>
      </c>
    </row>
    <row r="231" spans="1:18" ht="13.5">
      <c r="A231" s="69" t="s">
        <v>644</v>
      </c>
      <c r="B231" s="28" t="s">
        <v>503</v>
      </c>
      <c r="C231" s="38" t="s">
        <v>506</v>
      </c>
      <c r="D231" s="29" t="s">
        <v>510</v>
      </c>
      <c r="E231" s="18">
        <f t="shared" si="36"/>
        <v>4800</v>
      </c>
      <c r="F231" s="55"/>
      <c r="G231" s="55"/>
      <c r="H231" s="18">
        <v>4401.54</v>
      </c>
      <c r="I231" s="55">
        <f t="shared" si="35"/>
        <v>4797.6786</v>
      </c>
      <c r="J231" s="18"/>
      <c r="K231" s="18"/>
      <c r="L231" s="55"/>
      <c r="R231" s="63">
        <f t="shared" si="33"/>
        <v>6192</v>
      </c>
    </row>
    <row r="232" spans="1:18" ht="15">
      <c r="A232" s="79" t="s">
        <v>645</v>
      </c>
      <c r="B232" s="94" t="s">
        <v>648</v>
      </c>
      <c r="C232" s="95"/>
      <c r="D232" s="95"/>
      <c r="E232" s="95"/>
      <c r="R232" s="63">
        <f t="shared" si="33"/>
        <v>0</v>
      </c>
    </row>
    <row r="233" spans="1:18" ht="60" customHeight="1">
      <c r="A233" s="91" t="s">
        <v>649</v>
      </c>
      <c r="B233" s="92"/>
      <c r="C233" s="92"/>
      <c r="D233" s="92"/>
      <c r="E233" s="93"/>
      <c r="R233" s="63">
        <f t="shared" si="33"/>
        <v>0</v>
      </c>
    </row>
    <row r="234" spans="1:18" ht="13.5">
      <c r="A234" s="80" t="s">
        <v>646</v>
      </c>
      <c r="B234" s="43" t="s">
        <v>650</v>
      </c>
      <c r="C234" s="29" t="s">
        <v>651</v>
      </c>
      <c r="D234" s="29" t="s">
        <v>652</v>
      </c>
      <c r="E234" s="18">
        <f>ROUND(J234/6,)*6</f>
        <v>2940</v>
      </c>
      <c r="F234" s="25"/>
      <c r="G234" s="25">
        <v>2632</v>
      </c>
      <c r="H234" s="55">
        <f>(G234*1.23)*1.01</f>
        <v>3269.7336</v>
      </c>
      <c r="I234" s="55">
        <f>H234/100*10</f>
        <v>326.97336</v>
      </c>
      <c r="J234" s="55">
        <f>H234-I234</f>
        <v>2942.76024</v>
      </c>
      <c r="R234" s="63">
        <f t="shared" si="33"/>
        <v>3792.6</v>
      </c>
    </row>
    <row r="235" spans="1:18" ht="14.25" thickBot="1">
      <c r="A235" s="81" t="s">
        <v>647</v>
      </c>
      <c r="B235" s="82" t="s">
        <v>653</v>
      </c>
      <c r="C235" s="83" t="s">
        <v>654</v>
      </c>
      <c r="D235" s="83" t="s">
        <v>655</v>
      </c>
      <c r="E235" s="84">
        <f>ROUND(J235/6,)*6</f>
        <v>1008</v>
      </c>
      <c r="F235" s="85"/>
      <c r="G235" s="85">
        <v>902</v>
      </c>
      <c r="H235" s="86">
        <f>(G235*1.23)*1.01</f>
        <v>1120.5546</v>
      </c>
      <c r="I235" s="86">
        <f>H235/100*10</f>
        <v>112.05546</v>
      </c>
      <c r="J235" s="86">
        <f>H235-I235</f>
        <v>1008.4991399999999</v>
      </c>
      <c r="K235" s="87"/>
      <c r="L235" s="87"/>
      <c r="M235" s="87"/>
      <c r="N235" s="87"/>
      <c r="O235" s="87"/>
      <c r="P235" s="87"/>
      <c r="Q235" s="87"/>
      <c r="R235" s="88">
        <v>1500</v>
      </c>
    </row>
    <row r="236" ht="13.5">
      <c r="A236" s="44"/>
    </row>
    <row r="237" ht="13.5">
      <c r="A237" s="44"/>
    </row>
  </sheetData>
  <sheetProtection/>
  <mergeCells count="72">
    <mergeCell ref="B88:D88"/>
    <mergeCell ref="A205:E205"/>
    <mergeCell ref="B215:E215"/>
    <mergeCell ref="A216:E216"/>
    <mergeCell ref="A217:E217"/>
    <mergeCell ref="A222:E222"/>
    <mergeCell ref="A228:E228"/>
    <mergeCell ref="B171:D171"/>
    <mergeCell ref="A172:E172"/>
    <mergeCell ref="B173:D173"/>
    <mergeCell ref="B178:E178"/>
    <mergeCell ref="A179:E179"/>
    <mergeCell ref="B204:E204"/>
    <mergeCell ref="B82:D82"/>
    <mergeCell ref="B174:D174"/>
    <mergeCell ref="B175:D175"/>
    <mergeCell ref="A161:E161"/>
    <mergeCell ref="A166:E166"/>
    <mergeCell ref="B176:D176"/>
    <mergeCell ref="B167:C167"/>
    <mergeCell ref="B168:C168"/>
    <mergeCell ref="B169:C169"/>
    <mergeCell ref="B170:D170"/>
    <mergeCell ref="A44:E44"/>
    <mergeCell ref="A5:E5"/>
    <mergeCell ref="A12:E12"/>
    <mergeCell ref="A19:E19"/>
    <mergeCell ref="B81:D81"/>
    <mergeCell ref="B80:D80"/>
    <mergeCell ref="A72:E72"/>
    <mergeCell ref="A65:E65"/>
    <mergeCell ref="A64:E64"/>
    <mergeCell ref="A49:E49"/>
    <mergeCell ref="A54:E54"/>
    <mergeCell ref="A59:E59"/>
    <mergeCell ref="A1:E1"/>
    <mergeCell ref="B3:E3"/>
    <mergeCell ref="A4:E4"/>
    <mergeCell ref="A24:E24"/>
    <mergeCell ref="A29:E29"/>
    <mergeCell ref="A34:E34"/>
    <mergeCell ref="A39:E39"/>
    <mergeCell ref="A146:E146"/>
    <mergeCell ref="A103:E103"/>
    <mergeCell ref="A106:E106"/>
    <mergeCell ref="A109:E109"/>
    <mergeCell ref="B79:D79"/>
    <mergeCell ref="B78:D78"/>
    <mergeCell ref="B87:D87"/>
    <mergeCell ref="B86:D86"/>
    <mergeCell ref="B85:D85"/>
    <mergeCell ref="B84:D84"/>
    <mergeCell ref="A133:E133"/>
    <mergeCell ref="A100:E100"/>
    <mergeCell ref="B63:E63"/>
    <mergeCell ref="B89:E89"/>
    <mergeCell ref="A90:E90"/>
    <mergeCell ref="A91:E91"/>
    <mergeCell ref="A94:E94"/>
    <mergeCell ref="A97:E97"/>
    <mergeCell ref="A77:E77"/>
    <mergeCell ref="B83:D83"/>
    <mergeCell ref="A151:E151"/>
    <mergeCell ref="A233:E233"/>
    <mergeCell ref="B232:E232"/>
    <mergeCell ref="B149:E149"/>
    <mergeCell ref="A150:E150"/>
    <mergeCell ref="B113:E113"/>
    <mergeCell ref="A114:E114"/>
    <mergeCell ref="A115:E115"/>
    <mergeCell ref="A120:E120"/>
    <mergeCell ref="A125:E125"/>
  </mergeCells>
  <printOptions horizontalCentered="1"/>
  <pageMargins left="0.2362204724409449" right="0.2362204724409449" top="0.3937007874015748" bottom="0.4724409448818898" header="0.31496062992125984" footer="0.31496062992125984"/>
  <pageSetup fitToHeight="0" fitToWidth="1" horizontalDpi="600" verticalDpi="600" orientation="portrait" paperSize="9" scale="41" r:id="rId2"/>
  <headerFooter>
    <oddFooter>&amp;Lwww.uch-mebel.com&amp;C&amp;P из &amp;N&amp;Rmail@uch-mebel.com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Seven</dc:creator>
  <cp:keywords/>
  <dc:description/>
  <cp:lastModifiedBy>user</cp:lastModifiedBy>
  <cp:lastPrinted>2021-06-07T07:36:46Z</cp:lastPrinted>
  <dcterms:created xsi:type="dcterms:W3CDTF">2019-04-30T12:37:28Z</dcterms:created>
  <dcterms:modified xsi:type="dcterms:W3CDTF">2021-06-21T08:56:12Z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